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ortfolio 1B" sheetId="1" r:id="rId1"/>
    <sheet name="Sheet1" sheetId="2" state="hidden" r:id="rId2"/>
    <sheet name="Portfolio 1C" sheetId="3" r:id="rId3"/>
    <sheet name="Portfolio 2A" sheetId="4" r:id="rId4"/>
    <sheet name="Portfolio 2B" sheetId="5" r:id="rId5"/>
    <sheet name="Portfolio 2C" sheetId="6" r:id="rId6"/>
    <sheet name="Portfolio 3A" sheetId="7" r:id="rId7"/>
    <sheet name="Portfolio 3B" sheetId="8" r:id="rId8"/>
    <sheet name="DashBoard Scheme AUM" sheetId="9" r:id="rId9"/>
    <sheet name="DashBoard Investment Objective" sheetId="10" r:id="rId10"/>
    <sheet name="DashBoard Portfolio " sheetId="11" r:id="rId11"/>
    <sheet name="DashBoard Portfolio2 " sheetId="12" r:id="rId12"/>
    <sheet name="DashBoard Expense Ratio" sheetId="13" r:id="rId13"/>
    <sheet name="DashBoard Scheme Performance" sheetId="14" r:id="rId14"/>
    <sheet name="Anex A1 Frmt for AUM disclosure" sheetId="15" r:id="rId15"/>
    <sheet name="Anex A2 Frmt AUM stateUT wise " sheetId="16" r:id="rId16"/>
    <sheet name="Annexure B Frmt vote cast by MF" sheetId="17" r:id="rId17"/>
    <sheet name="Transaction Report" sheetId="18" r:id="rId18"/>
  </sheets>
  <externalReferences>
    <externalReference r:id="rId21"/>
    <externalReference r:id="rId22"/>
  </externalReferences>
  <definedNames>
    <definedName name="XDO_?FULL_NAME?">'Portfolio 1B'!$A$2</definedName>
    <definedName name="XDO_?FULL_NAME?1?">'Portfolio 1C'!$A$2</definedName>
    <definedName name="XDO_?FULL_NAME?2?">'Portfolio 2A'!$A$2</definedName>
    <definedName name="XDO_?FULL_NAME?3?">'Portfolio 2B'!$A$2</definedName>
    <definedName name="XDO_?FULL_NAME?4?">'Portfolio 2C'!$A$2</definedName>
    <definedName name="XDO_?FULL_NAME?5?">'Portfolio 3A'!$A$2</definedName>
    <definedName name="XDO_?FULL_NAME?6?">'Portfolio 3B'!$A$2</definedName>
    <definedName name="XDO_?INSTRUMENT_1?">'Portfolio 1B'!$B$7:$B$10</definedName>
    <definedName name="XDO_?INSTRUMENT_1?1?">'Portfolio 1C'!$B$7:$B$10</definedName>
    <definedName name="XDO_?INSTRUMENT_1?2?">'Portfolio 2A'!$B$7:$B$8</definedName>
    <definedName name="XDO_?INSTRUMENT_1?3?">'Portfolio 2B'!$B$7:$B$9</definedName>
    <definedName name="XDO_?INSTRUMENT_1?4?">'Portfolio 2C'!$B$7:$B$8</definedName>
    <definedName name="XDO_?INSTRUMENT_1?5?">'Portfolio 3A'!$B$7:$B$10</definedName>
    <definedName name="XDO_?INSTRUMENT_1?6?">'Portfolio 3B'!$B$7:$B$10</definedName>
    <definedName name="XDO_?INSTRUMENT_2?">'Portfolio 1B'!$B$10:$B$24</definedName>
    <definedName name="XDO_?INSTRUMENT_2?1?">'Portfolio 1C'!$B$10:$B$24</definedName>
    <definedName name="XDO_?INSTRUMENT_2?2?">'Portfolio 2A'!$B$9:$B$23</definedName>
    <definedName name="XDO_?INSTRUMENT_2?3?">'Portfolio 2B'!$B$9:$B$25</definedName>
    <definedName name="XDO_?INSTRUMENT_2?4?">'Portfolio 2C'!$B$8:$B$19</definedName>
    <definedName name="XDO_?INSTRUMENT_2?5?">'Portfolio 3A'!$B$10:$B$23</definedName>
    <definedName name="XDO_?INSTRUMENT_2?6?">'Portfolio 3B'!$B$10:$B$19</definedName>
    <definedName name="XDO_?ISIN_1?">'Portfolio 1B'!$D$7:$D$10</definedName>
    <definedName name="XDO_?ISIN_1?1?">'Portfolio 1C'!$D$7:$D$10</definedName>
    <definedName name="XDO_?ISIN_1?2?">'Portfolio 2A'!$D$7:$D$8</definedName>
    <definedName name="XDO_?ISIN_1?3?">'Portfolio 2B'!$D$7:$D$9</definedName>
    <definedName name="XDO_?ISIN_1?4?">'Portfolio 2C'!$D$7:$D$8</definedName>
    <definedName name="XDO_?ISIN_1?5?">'Portfolio 3A'!$D$7:$D$10</definedName>
    <definedName name="XDO_?ISIN_1?6?">'Portfolio 3B'!$D$7:$D$10</definedName>
    <definedName name="XDO_?ISIN_2?">'Portfolio 1B'!$D$10:$D$24</definedName>
    <definedName name="XDO_?ISIN_2?1?">'Portfolio 1C'!$D$10:$D$24</definedName>
    <definedName name="XDO_?ISIN_2?2?">'Portfolio 2A'!$D$9:$D$23</definedName>
    <definedName name="XDO_?ISIN_2?3?">'Portfolio 2B'!$D$9:$D$25</definedName>
    <definedName name="XDO_?ISIN_2?4?">'Portfolio 2C'!$D$8:$D$19</definedName>
    <definedName name="XDO_?ISIN_2?5?">'Portfolio 3A'!$D$10:$D$23</definedName>
    <definedName name="XDO_?ISIN_2?6?">'Portfolio 3B'!$D$10:$D$19</definedName>
    <definedName name="XDO_?MARKET_VALUE_1?">'Portfolio 1B'!$F$7:$F$10</definedName>
    <definedName name="XDO_?MARKET_VALUE_1?1?">'Portfolio 1C'!$F$7:$F$10</definedName>
    <definedName name="XDO_?MARKET_VALUE_1?2?">'Portfolio 2A'!$F$7:$F$8</definedName>
    <definedName name="XDO_?MARKET_VALUE_1?3?">'Portfolio 2B'!$F$7:$F$9</definedName>
    <definedName name="XDO_?MARKET_VALUE_1?4?">'Portfolio 2C'!$F$7:$F$8</definedName>
    <definedName name="XDO_?MARKET_VALUE_1?5?">'Portfolio 3A'!$F$7:$F$10</definedName>
    <definedName name="XDO_?MARKET_VALUE_1?6?">'Portfolio 3B'!$F$7:$F$10</definedName>
    <definedName name="XDO_?MARKET_VALUE_2?">'Portfolio 1B'!$F$10:$F$24</definedName>
    <definedName name="XDO_?MARKET_VALUE_2?1?">'Portfolio 1C'!$F$10:$F$24</definedName>
    <definedName name="XDO_?MARKET_VALUE_2?2?">'Portfolio 2A'!$F$9:$F$23</definedName>
    <definedName name="XDO_?MARKET_VALUE_2?3?">'Portfolio 2B'!$F$9:$F$25</definedName>
    <definedName name="XDO_?MARKET_VALUE_2?4?">'Portfolio 2C'!$F$8:$F$19</definedName>
    <definedName name="XDO_?MARKET_VALUE_2?5?">'Portfolio 3A'!$F$10:$F$23</definedName>
    <definedName name="XDO_?MARKET_VALUE_2?6?">'Portfolio 3B'!$F$10:$F$19</definedName>
    <definedName name="XDO_?MARKET_VALUE_3?">'Portfolio 1B'!$F$10:$F$33</definedName>
    <definedName name="XDO_?MARKET_VALUE_3?1?">'Portfolio 1C'!$F$11:$F$33</definedName>
    <definedName name="XDO_?MARKET_VALUE_3?2?">'Portfolio 2A'!$F$10:$F$32</definedName>
    <definedName name="XDO_?MARKET_VALUE_3?3?">'Portfolio 2B'!$F$10:$F$34</definedName>
    <definedName name="XDO_?MARKET_VALUE_3?4?">'Portfolio 2C'!$F$10:$F$28</definedName>
    <definedName name="XDO_?MARKET_VALUE_3?5?">'Portfolio 3A'!$F$11:$F$32</definedName>
    <definedName name="XDO_?MARKET_VALUE_3?6?">'Portfolio 3B'!$F$11:$F$28</definedName>
    <definedName name="XDO_?PER_ASSETS_1?">'Portfolio 1B'!$G$7:$G$10</definedName>
    <definedName name="XDO_?PER_ASSETS_1?1?">'Portfolio 1C'!$G$7:$G$10</definedName>
    <definedName name="XDO_?PER_ASSETS_1?2?">'Portfolio 2A'!$G$7:$G$8</definedName>
    <definedName name="XDO_?PER_ASSETS_1?3?">'Portfolio 2B'!$G$7:$G$9</definedName>
    <definedName name="XDO_?PER_ASSETS_1?4?">'Portfolio 2C'!$G$7:$G$8</definedName>
    <definedName name="XDO_?PER_ASSETS_1?5?">'Portfolio 3A'!$G$7:$G$10</definedName>
    <definedName name="XDO_?PER_ASSETS_1?6?">'Portfolio 3B'!$G$7:$G$10</definedName>
    <definedName name="XDO_?PER_ASSETS_2?">'Portfolio 1B'!$G$10:$G$24</definedName>
    <definedName name="XDO_?PER_ASSETS_2?1?">'Portfolio 1C'!$G$10:$G$24</definedName>
    <definedName name="XDO_?PER_ASSETS_2?2?">'Portfolio 2A'!$G$9:$G$23</definedName>
    <definedName name="XDO_?PER_ASSETS_2?3?">'Portfolio 2B'!$G$9:$G$25</definedName>
    <definedName name="XDO_?PER_ASSETS_2?4?">'Portfolio 2C'!$G$8:$G$19</definedName>
    <definedName name="XDO_?PER_ASSETS_2?5?">'Portfolio 3A'!$G$10:$G$23</definedName>
    <definedName name="XDO_?PER_ASSETS_2?6?">'Portfolio 3B'!$G$10:$G$19</definedName>
    <definedName name="XDO_?PER_ASSETS_3?">'Portfolio 1B'!$G$10:$G$33</definedName>
    <definedName name="XDO_?PER_ASSETS_3?1?">'Portfolio 1C'!$G$11:$G$33</definedName>
    <definedName name="XDO_?PER_ASSETS_3?2?">'Portfolio 2A'!$G$10:$G$32</definedName>
    <definedName name="XDO_?PER_ASSETS_3?3?">'Portfolio 2B'!$G$10:$G$34</definedName>
    <definedName name="XDO_?PER_ASSETS_3?4?">'Portfolio 2C'!$G$10:$G$28</definedName>
    <definedName name="XDO_?PER_ASSETS_3?5?">'Portfolio 3A'!$G$11:$G$32</definedName>
    <definedName name="XDO_?PER_ASSETS_3?6?">'Portfolio 3B'!$G$11:$G$28</definedName>
    <definedName name="XDO_?QUANTITE_1?">'Portfolio 1B'!$E$7:$E$10</definedName>
    <definedName name="XDO_?QUANTITE_1?1?">'Portfolio 1C'!$E$7:$E$10</definedName>
    <definedName name="XDO_?QUANTITE_1?2?">'Portfolio 2A'!$E$7:$E$8</definedName>
    <definedName name="XDO_?QUANTITE_1?3?">'Portfolio 2B'!$E$7:$E$9</definedName>
    <definedName name="XDO_?QUANTITE_1?4?">'Portfolio 2C'!$E$7:$E$8</definedName>
    <definedName name="XDO_?QUANTITE_1?5?">'Portfolio 3A'!$E$7:$E$10</definedName>
    <definedName name="XDO_?QUANTITE_1?6?">'Portfolio 3B'!$E$7:$E$10</definedName>
    <definedName name="XDO_?QUANTITE_2?">'Portfolio 1B'!$E$10:$E$24</definedName>
    <definedName name="XDO_?QUANTITE_2?1?">'Portfolio 1C'!$E$10:$E$24</definedName>
    <definedName name="XDO_?QUANTITE_2?2?">'Portfolio 2A'!$E$9:$E$23</definedName>
    <definedName name="XDO_?QUANTITE_2?3?">'Portfolio 2B'!$E$9:$E$25</definedName>
    <definedName name="XDO_?QUANTITE_2?4?">'Portfolio 2C'!$E$8:$E$19</definedName>
    <definedName name="XDO_?QUANTITE_2?5?">'Portfolio 3A'!$E$10:$E$23</definedName>
    <definedName name="XDO_?QUANTITE_2?6?">'Portfolio 3B'!$E$10:$E$19</definedName>
    <definedName name="XDO_?QUANTITE_3?">'Portfolio 1B'!$E$10:$E$33</definedName>
    <definedName name="XDO_?QUANTITE_3?1?">'Portfolio 1C'!$E$11:$E$33</definedName>
    <definedName name="XDO_?QUANTITE_3?2?">'Portfolio 2A'!$E$10:$E$32</definedName>
    <definedName name="XDO_?QUANTITE_3?3?">'Portfolio 2B'!$E$10:$E$34</definedName>
    <definedName name="XDO_?QUANTITE_3?4?">'Portfolio 2C'!$E$10:$E$28</definedName>
    <definedName name="XDO_?QUANTITE_3?5?">'Portfolio 3A'!$E$11:$E$32</definedName>
    <definedName name="XDO_?QUANTITE_3?6?">'Portfolio 3B'!$E$11:$E$28</definedName>
    <definedName name="XDO_?RATING_1?">'Portfolio 1B'!$C$7:$C$10</definedName>
    <definedName name="XDO_?RATING_1?1?">'Portfolio 1C'!$C$7:$C$10</definedName>
    <definedName name="XDO_?RATING_1?2?">'Portfolio 2A'!$C$7:$C$8</definedName>
    <definedName name="XDO_?RATING_1?3?">'Portfolio 2B'!$C$7:$C$9</definedName>
    <definedName name="XDO_?RATING_1?4?">'Portfolio 2C'!$C$7:$C$8</definedName>
    <definedName name="XDO_?RATING_1?5?">'Portfolio 3A'!$C$7:$C$10</definedName>
    <definedName name="XDO_?RATING_1?6?">'Portfolio 3B'!$C$7:$C$10</definedName>
    <definedName name="XDO_?RATING_2?">'Portfolio 1B'!$C$10:$C$24</definedName>
    <definedName name="XDO_?RATING_2?1?">'Portfolio 1C'!$C$10:$C$24</definedName>
    <definedName name="XDO_?RATING_2?2?">'Portfolio 2A'!$C$9:$C$23</definedName>
    <definedName name="XDO_?RATING_2?3?">'Portfolio 2B'!$C$9:$C$25</definedName>
    <definedName name="XDO_?RATING_2?4?">'Portfolio 2C'!$C$8:$C$19</definedName>
    <definedName name="XDO_?RATING_2?5?">'Portfolio 3A'!$C$10:$C$23</definedName>
    <definedName name="XDO_?RATING_2?6?">'Portfolio 3B'!$C$10:$C$19</definedName>
    <definedName name="XDO_?SR_NO_1?">'Portfolio 1B'!$A$7:$A$10</definedName>
    <definedName name="XDO_?SR_NO_1?1?">'Portfolio 1C'!$A$7:$A$10</definedName>
    <definedName name="XDO_?SR_NO_1?2?">'Portfolio 2A'!$A$7:$A$8</definedName>
    <definedName name="XDO_?SR_NO_1?3?">'Portfolio 2B'!$A$7:$A$9</definedName>
    <definedName name="XDO_?SR_NO_1?4?">'Portfolio 2C'!$A$7:$A$8</definedName>
    <definedName name="XDO_?SR_NO_1?5?">'Portfolio 3A'!$A$7:$A$10</definedName>
    <definedName name="XDO_?SR_NO_1?6?">'Portfolio 3B'!$A$7:$A$10</definedName>
    <definedName name="XDO_?SR_NO_2?">'Portfolio 1B'!$A$10:$A$24</definedName>
    <definedName name="XDO_?SR_NO_2?1?">'Portfolio 1C'!$A$10:$A$24</definedName>
    <definedName name="XDO_?SR_NO_2?2?">'Portfolio 2A'!$A$9:$A$23</definedName>
    <definedName name="XDO_?SR_NO_2?3?">'Portfolio 2B'!$A$9:$A$25</definedName>
    <definedName name="XDO_?SR_NO_2?4?">'Portfolio 2C'!$A$8:$A$19</definedName>
    <definedName name="XDO_?SR_NO_2?5?">'Portfolio 3A'!$A$10:$A$23</definedName>
    <definedName name="XDO_?SR_NO_2?6?">'Portfolio 3B'!$A$10:$A$19</definedName>
    <definedName name="XDO_?ST_LEFT_MARKET_VAL?">'Portfolio 1B'!$F$36</definedName>
    <definedName name="XDO_?ST_LEFT_MARKET_VAL?1?">'Portfolio 1C'!$F$36</definedName>
    <definedName name="XDO_?ST_LEFT_MARKET_VAL?2?">'Portfolio 2A'!$F$35</definedName>
    <definedName name="XDO_?ST_LEFT_MARKET_VAL?3?">'Portfolio 2B'!$F$37</definedName>
    <definedName name="XDO_?ST_LEFT_MARKET_VAL?4?">'Portfolio 2C'!$F$31</definedName>
    <definedName name="XDO_?ST_LEFT_MARKET_VAL?5?">'Portfolio 3A'!$F$35</definedName>
    <definedName name="XDO_?ST_LEFT_MARKET_VAL?6?">'Portfolio 3B'!$F$31</definedName>
    <definedName name="XDO_?ST_LEFT_MARKET_VAL_1?">'Portfolio 1B'!$F$37</definedName>
    <definedName name="XDO_?ST_LEFT_MARKET_VAL_1?1?">'Portfolio 1C'!$F$37</definedName>
    <definedName name="XDO_?ST_LEFT_MARKET_VAL_1?2?">'Portfolio 2A'!$F$36</definedName>
    <definedName name="XDO_?ST_LEFT_MARKET_VAL_1?3?">'Portfolio 2B'!$F$38</definedName>
    <definedName name="XDO_?ST_LEFT_MARKET_VAL_1?4?">'Portfolio 2C'!$F$32</definedName>
    <definedName name="XDO_?ST_LEFT_MARKET_VAL_1?5?">'Portfolio 3A'!$F$36</definedName>
    <definedName name="XDO_?ST_LEFT_MARKET_VAL_1?6?">'Portfolio 3B'!$F$32</definedName>
    <definedName name="XDO_?ST_LEFT_PER_ASSETS?">'Portfolio 1B'!$G$36</definedName>
    <definedName name="XDO_?ST_LEFT_PER_ASSETS?1?">'Portfolio 1C'!$G$36</definedName>
    <definedName name="XDO_?ST_LEFT_PER_ASSETS?2?">'Portfolio 2A'!$G$35</definedName>
    <definedName name="XDO_?ST_LEFT_PER_ASSETS?3?">'Portfolio 2B'!$G$37</definedName>
    <definedName name="XDO_?ST_LEFT_PER_ASSETS?4?">'Portfolio 2C'!$G$31</definedName>
    <definedName name="XDO_?ST_LEFT_PER_ASSETS?5?">'Portfolio 3A'!$G$35</definedName>
    <definedName name="XDO_?ST_LEFT_PER_ASSETS?6?">'Portfolio 3B'!$G$31</definedName>
    <definedName name="XDO_?ST_LEFT_PER_ASSETS_1?">'Portfolio 1B'!$G$37</definedName>
    <definedName name="XDO_?ST_LEFT_PER_ASSETS_1?1?">'Portfolio 1C'!$G$37</definedName>
    <definedName name="XDO_?ST_LEFT_PER_ASSETS_1?2?">'Portfolio 2A'!$G$36</definedName>
    <definedName name="XDO_?ST_LEFT_PER_ASSETS_1?3?">'Portfolio 2B'!$G$38</definedName>
    <definedName name="XDO_?ST_LEFT_PER_ASSETS_1?4?">'Portfolio 2C'!$G$32</definedName>
    <definedName name="XDO_?ST_LEFT_PER_ASSETS_1?5?">'Portfolio 3A'!$G$36</definedName>
    <definedName name="XDO_?ST_LEFT_PER_ASSETS_1?6?">'Portfolio 3B'!$G$32</definedName>
    <definedName name="XDO_?ST_MARKET_VALUE_3?">'Portfolio 1B'!$F$34</definedName>
    <definedName name="XDO_?ST_MARKET_VALUE_3?1?">'Portfolio 1C'!$F$34</definedName>
    <definedName name="XDO_?ST_MARKET_VALUE_3?2?">'Portfolio 2A'!$F$33</definedName>
    <definedName name="XDO_?ST_MARKET_VALUE_3?3?">'Portfolio 2B'!$F$35</definedName>
    <definedName name="XDO_?ST_MARKET_VALUE_3?4?">'Portfolio 2C'!$F$29</definedName>
    <definedName name="XDO_?ST_MARKET_VALUE_3?5?">'Portfolio 3A'!$F$33</definedName>
    <definedName name="XDO_?ST_MARKET_VALUE_3?6?">'Portfolio 3B'!$F$29</definedName>
    <definedName name="XDO_?ST_MARKET_VALUE_4?">'Portfolio 1B'!$F$38</definedName>
    <definedName name="XDO_?ST_MARKET_VALUE_4?1?">'Portfolio 1C'!$F$38</definedName>
    <definedName name="XDO_?ST_MARKET_VALUE_4?2?">'Portfolio 2A'!$F$37</definedName>
    <definedName name="XDO_?ST_MARKET_VALUE_4?3?">'Portfolio 2B'!$F$39</definedName>
    <definedName name="XDO_?ST_MARKET_VALUE_4?4?">'Portfolio 2C'!$F$33</definedName>
    <definedName name="XDO_?ST_MARKET_VALUE_4?5?">'Portfolio 3A'!$F$37</definedName>
    <definedName name="XDO_?ST_MARKET_VALUE_4?6?">'Portfolio 3B'!$F$33</definedName>
    <definedName name="XDO_?ST_PER_ASSETS_3?">'Portfolio 1B'!$G$34</definedName>
    <definedName name="XDO_?ST_PER_ASSETS_3?1?">'Portfolio 1C'!$G$34</definedName>
    <definedName name="XDO_?ST_PER_ASSETS_3?2?">'Portfolio 2A'!$G$33</definedName>
    <definedName name="XDO_?ST_PER_ASSETS_3?3?">'Portfolio 2B'!$G$35</definedName>
    <definedName name="XDO_?ST_PER_ASSETS_3?4?">'Portfolio 2C'!$G$29</definedName>
    <definedName name="XDO_?ST_PER_ASSETS_3?5?">'Portfolio 3A'!$G$33</definedName>
    <definedName name="XDO_?ST_PER_ASSETS_3?6?">'Portfolio 3B'!$G$29</definedName>
    <definedName name="XDO_?ST_TOTAL_MARKET_VALUE?">'Portfolio 1B'!$F$31</definedName>
    <definedName name="XDO_?ST_TOTAL_MARKET_VALUE?1?">'Portfolio 1C'!$F$31</definedName>
    <definedName name="XDO_?ST_TOTAL_MARKET_VALUE?2?">'Portfolio 2A'!$F$30</definedName>
    <definedName name="XDO_?ST_TOTAL_MARKET_VALUE?3?">'Portfolio 2B'!$F$32</definedName>
    <definedName name="XDO_?ST_TOTAL_MARKET_VALUE?4?">'Portfolio 2C'!$F$26</definedName>
    <definedName name="XDO_?ST_TOTAL_MARKET_VALUE?5?">'Portfolio 3A'!$F$30</definedName>
    <definedName name="XDO_?ST_TOTAL_MARKET_VALUE?6?">'Portfolio 3B'!$F$26</definedName>
    <definedName name="XDO_?ST_TOTAL_PER_ASSETS?">'Portfolio 1B'!$G$31</definedName>
    <definedName name="XDO_?ST_TOTAL_PER_ASSETS?1?">'Portfolio 1C'!$G$31</definedName>
    <definedName name="XDO_?ST_TOTAL_PER_ASSETS?2?">'Portfolio 2A'!$G$30</definedName>
    <definedName name="XDO_?ST_TOTAL_PER_ASSETS?3?">'Portfolio 2B'!$G$32</definedName>
    <definedName name="XDO_?ST_TOTAL_PER_ASSETS?4?">'Portfolio 2C'!$G$26</definedName>
    <definedName name="XDO_?ST_TOTAL_PER_ASSETS?5?">'Portfolio 3A'!$G$30</definedName>
    <definedName name="XDO_?ST_TOTAL_PER_ASSETS?6?">'Portfolio 3B'!$G$26</definedName>
    <definedName name="XDO_?TITLE_DATE?">'Portfolio 1B'!$A$3</definedName>
    <definedName name="XDO_?TITLE_DATE?1?">'Portfolio 1C'!$A$3</definedName>
    <definedName name="XDO_?TITLE_DATE?2?">'Portfolio 2A'!$A$3</definedName>
    <definedName name="XDO_?TITLE_DATE?3?">'Portfolio 2B'!$A$3</definedName>
    <definedName name="XDO_?TITLE_DATE?4?">'Portfolio 2C'!$A$3</definedName>
    <definedName name="XDO_?TITLE_DATE?5?">'Portfolio 3A'!$A$3</definedName>
    <definedName name="XDO_?TITLE_DATE?6?">'Portfolio 3B'!$A$3</definedName>
    <definedName name="XDO_GROUP_?G_1?">'Portfolio 1B'!$A$7:$G$10</definedName>
    <definedName name="XDO_GROUP_?G_1?1?">'Portfolio 1C'!$A$7:$G$10</definedName>
    <definedName name="XDO_GROUP_?G_1?2?">'Portfolio 2A'!$A$7:$G$8</definedName>
    <definedName name="XDO_GROUP_?G_1?3?">'Portfolio 2B'!$A$7:$G$9</definedName>
    <definedName name="XDO_GROUP_?G_1?4?">'Portfolio 2C'!$A$7:$G$8</definedName>
    <definedName name="XDO_GROUP_?G_1?5?">'Portfolio 3A'!$A$7:$G$10</definedName>
    <definedName name="XDO_GROUP_?G_1?6?">'Portfolio 3B'!$A$7:$G$10</definedName>
    <definedName name="XDO_GROUP_?G_2?">'Portfolio 1B'!$A$13:$G$24</definedName>
    <definedName name="XDO_GROUP_?G_2?1?">'Portfolio 1C'!$A$13:$G$24</definedName>
    <definedName name="XDO_GROUP_?G_2?2?">'Portfolio 2A'!$A$11:$G$23</definedName>
    <definedName name="XDO_GROUP_?G_2?3?">'Portfolio 2B'!$A$12:$G$25</definedName>
    <definedName name="XDO_GROUP_?G_2?4?">'Portfolio 2C'!$A$11:$G$19</definedName>
    <definedName name="XDO_GROUP_?G_2?5?">'Portfolio 3A'!$A$13:$G$23</definedName>
    <definedName name="XDO_GROUP_?G_2?6?">'Portfolio 3B'!$A$13:$G$19</definedName>
    <definedName name="XDO_GROUP_?G_4?">'Portfolio 1B'!$E$33:$G$33</definedName>
    <definedName name="XDO_GROUP_?G_4?1?">'Portfolio 1C'!$E$33:$G$33</definedName>
    <definedName name="XDO_GROUP_?G_4?2?">'Portfolio 2A'!$E$32:$G$32</definedName>
    <definedName name="XDO_GROUP_?G_4?3?">'Portfolio 2B'!$E$34:$G$34</definedName>
    <definedName name="XDO_GROUP_?G_4?4?">'Portfolio 2C'!$E$28:$G$28</definedName>
    <definedName name="XDO_GROUP_?G_4?5?">'Portfolio 3A'!$E$32:$G$32</definedName>
    <definedName name="XDO_GROUP_?G_4?6?">'Portfolio 3B'!$E$28:$G$28</definedName>
  </definedNames>
  <calcPr fullCalcOnLoad="1"/>
</workbook>
</file>

<file path=xl/sharedStrings.xml><?xml version="1.0" encoding="utf-8"?>
<sst xmlns="http://schemas.openxmlformats.org/spreadsheetml/2006/main" count="5458" uniqueCount="461">
  <si>
    <t>Portfolio as on 31-Jul-2020</t>
  </si>
  <si>
    <t>Sr. No.</t>
  </si>
  <si>
    <t>Name Of Instrument</t>
  </si>
  <si>
    <t>Rating/Industry</t>
  </si>
  <si>
    <t>ISIN</t>
  </si>
  <si>
    <t>Quantity</t>
  </si>
  <si>
    <t>Market Value (In Rs. lakh)</t>
  </si>
  <si>
    <t>% To Net Assets</t>
  </si>
  <si>
    <t>IL&amp;FS Solar Power Ltd</t>
  </si>
  <si>
    <t>ICRA-B+(SO)-</t>
  </si>
  <si>
    <t>INE656Y08016</t>
  </si>
  <si>
    <t>IL&amp;FS Wind Energy Ltd</t>
  </si>
  <si>
    <t>ICRA-D</t>
  </si>
  <si>
    <t>INE810V08031</t>
  </si>
  <si>
    <t>Shrem Tollway Pvt Ltd</t>
  </si>
  <si>
    <t>INE00UD07059</t>
  </si>
  <si>
    <t>L&amp;T Infrastructure Finance Co Ltd</t>
  </si>
  <si>
    <t>CRISIL-A1+</t>
  </si>
  <si>
    <t>Pilani Inv and Ind Corporation Ltd</t>
  </si>
  <si>
    <t>Bhilwara Green Energy Ltd</t>
  </si>
  <si>
    <t>ICRA-BBB+</t>
  </si>
  <si>
    <t>INE030N07027</t>
  </si>
  <si>
    <t>Debt Instrument-Privately Placed-Unlisted</t>
  </si>
  <si>
    <t>Bhilangana Hydro Power Ltd</t>
  </si>
  <si>
    <t>CARE-A</t>
  </si>
  <si>
    <t>INE453I07161</t>
  </si>
  <si>
    <t>Williamson Magor &amp; Co. Ltd</t>
  </si>
  <si>
    <t>INE210A07014</t>
  </si>
  <si>
    <t>Abhitech Developers Private Ltd</t>
  </si>
  <si>
    <t>INE683V07026</t>
  </si>
  <si>
    <t>INE683V07018</t>
  </si>
  <si>
    <t>GHV Hospitality (India) Pvt Ltd</t>
  </si>
  <si>
    <t>INE01F007012</t>
  </si>
  <si>
    <t>Babcock Borsig Ltd</t>
  </si>
  <si>
    <t>INE434K07019</t>
  </si>
  <si>
    <t>Clean Max Enviro Energy Solution Pvt Ltd</t>
  </si>
  <si>
    <t>CARE-BBB+</t>
  </si>
  <si>
    <t>INE647U07015</t>
  </si>
  <si>
    <t>INE453I07146</t>
  </si>
  <si>
    <t>INE453I07138</t>
  </si>
  <si>
    <t>Time Technoplast Ltd</t>
  </si>
  <si>
    <t>INE508G07018</t>
  </si>
  <si>
    <t>INE453I07153</t>
  </si>
  <si>
    <t>INE434K07027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</si>
  <si>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</si>
  <si>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</si>
  <si>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</si>
  <si>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</si>
  <si>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</si>
  <si>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</si>
  <si>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INE030N07035</t>
  </si>
  <si>
    <t>INE810V08015</t>
  </si>
  <si>
    <t>INE00UD07042</t>
  </si>
  <si>
    <t>Kanchanjunga Power Company Pvt Ltd</t>
  </si>
  <si>
    <t>INE117N07014</t>
  </si>
  <si>
    <t>AMRI Hospitals Ltd</t>
  </si>
  <si>
    <t>CARE-BBB</t>
  </si>
  <si>
    <t>INE437M07059</t>
  </si>
  <si>
    <t>INE00UD07026</t>
  </si>
  <si>
    <t>INE117N07022</t>
  </si>
  <si>
    <t>Janaadhar (India) Private Ltd</t>
  </si>
  <si>
    <t>INE882W07014</t>
  </si>
  <si>
    <t>Kaynes Technology India Private Ltd</t>
  </si>
  <si>
    <t>CRISIL-D</t>
  </si>
  <si>
    <t>INE918Z07019</t>
  </si>
  <si>
    <t>INE882W07022</t>
  </si>
  <si>
    <t>INE00UD07018</t>
  </si>
  <si>
    <t>INE437M07075</t>
  </si>
  <si>
    <t>INE117N07030</t>
  </si>
  <si>
    <t>INE437M07083</t>
  </si>
  <si>
    <t>INE117N07048</t>
  </si>
  <si>
    <t>INE00UD07034</t>
  </si>
  <si>
    <t>INE437M07042</t>
  </si>
  <si>
    <t>INE437M07067</t>
  </si>
  <si>
    <t>INE453I07120</t>
  </si>
  <si>
    <t>INE704I1DNO0</t>
  </si>
  <si>
    <t>INE417C14041</t>
  </si>
  <si>
    <t>INE691I14JS7</t>
  </si>
  <si>
    <t>Client ISIN</t>
  </si>
  <si>
    <t>Rating</t>
  </si>
  <si>
    <t>Unrated</t>
  </si>
  <si>
    <t>CARE BBB</t>
  </si>
  <si>
    <t>CARE A</t>
  </si>
  <si>
    <t>ICRA BBB+</t>
  </si>
  <si>
    <t>ICRA BBB / Care BBB+</t>
  </si>
  <si>
    <t>ICRA B+</t>
  </si>
  <si>
    <t>ICRA D</t>
  </si>
  <si>
    <t>ICRA BB+</t>
  </si>
  <si>
    <t>CARE BBB+</t>
  </si>
  <si>
    <t>CRISIL D</t>
  </si>
  <si>
    <t>IND A+</t>
  </si>
  <si>
    <t>IND AA-</t>
  </si>
  <si>
    <t>ICRA -A1+</t>
  </si>
  <si>
    <t>Money Market Instrument</t>
  </si>
  <si>
    <t>Barclays Investments &amp; Loans</t>
  </si>
  <si>
    <t>Debt Instrument-Listed / Awaiting listing</t>
  </si>
  <si>
    <t>IL&amp;FS Infrastructure Debt Fund Series 1B</t>
  </si>
  <si>
    <t>IL&amp;FS Infrastructure Debt Fund Series 1C</t>
  </si>
  <si>
    <t>IL&amp;FS Infrastructure Debt Fund Series 2A</t>
  </si>
  <si>
    <t>IL&amp;FS Infrastructure Debt Fund Series 2B</t>
  </si>
  <si>
    <t>IL&amp;FS Infrastructure Debt Fund Series 2C</t>
  </si>
  <si>
    <t>IL&amp;FS Infrastructure Debt Fund Series 3A</t>
  </si>
  <si>
    <t>IL&amp;FS Infrastructure Debt Fund Series 3B</t>
  </si>
  <si>
    <t>Note:</t>
  </si>
  <si>
    <t>IDF accounts for actual return received on investments across its schemes in calculating the NAV, as long as the investments are standard and continue to service their debt obligations</t>
  </si>
  <si>
    <t>Scheme Name</t>
  </si>
  <si>
    <t>Jul-2020</t>
  </si>
  <si>
    <t>IL&amp;FS IDF Series 1B</t>
  </si>
  <si>
    <t>IL&amp;FS IDF Series 1C</t>
  </si>
  <si>
    <t>IL&amp;FS IDF Series 2A</t>
  </si>
  <si>
    <t>IL&amp;FS IDF Series 2B</t>
  </si>
  <si>
    <t>IL&amp;FS IDF Series 2C</t>
  </si>
  <si>
    <t>IL&amp;FS IDF Series 3A</t>
  </si>
  <si>
    <t>IL&amp;FS IDF Series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</si>
  <si>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</si>
  <si>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</si>
  <si>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</si>
  <si>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</si>
  <si>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</si>
  <si>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</si>
  <si>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  July 31 2020</t>
  </si>
  <si>
    <t>Name of Instrument</t>
  </si>
  <si>
    <t>Market value</t>
  </si>
  <si>
    <t>% to Net Assets</t>
  </si>
  <si>
    <t>(` In lakhs)</t>
  </si>
  <si>
    <t>Commercial Paper-Listed</t>
  </si>
  <si>
    <t>Non Convertible Debentures-Listed</t>
  </si>
  <si>
    <t>Non Convertible Debentures-Privately placed (Unlisted)</t>
  </si>
  <si>
    <t>Triparty CBLO, Current Assets and Current Liabilities</t>
  </si>
  <si>
    <t>Portfolio as on  July 31 2020</t>
  </si>
  <si>
    <t>Undrawn Amount for Scheme 2A</t>
  </si>
  <si>
    <t>Undrawn Amount for Scheme 2B</t>
  </si>
  <si>
    <t>Undrawn Amount for Scheme 2C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</si>
  <si>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</si>
  <si>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</si>
  <si>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</si>
  <si>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</si>
  <si>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</si>
  <si>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</si>
  <si>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</si>
  <si>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</si>
  <si>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</si>
  <si>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</si>
  <si>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</si>
  <si>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</si>
  <si>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</si>
  <si>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</si>
  <si>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</si>
  <si>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</si>
  <si>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</si>
  <si>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</si>
  <si>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</si>
  <si>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</si>
  <si>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</si>
  <si>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Assets Under Management (AUM) as on 31 July,2020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</si>
  <si>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</si>
  <si>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</si>
  <si>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</si>
  <si>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</si>
  <si>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T30</t>
  </si>
  <si>
    <t>B30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</si>
  <si>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</si>
  <si>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</si>
  <si>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</si>
  <si>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</si>
  <si>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</si>
  <si>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</si>
  <si>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</si>
  <si>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</si>
  <si>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</si>
  <si>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</si>
  <si>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</si>
  <si>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</si>
  <si>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</si>
  <si>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</si>
  <si>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</si>
  <si>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</si>
  <si>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</si>
  <si>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</si>
  <si>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</si>
  <si>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</si>
  <si>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</si>
  <si>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</si>
  <si>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</si>
  <si>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</si>
  <si>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</si>
  <si>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</si>
  <si>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</si>
  <si>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</si>
  <si>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</si>
  <si>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</si>
  <si>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</si>
  <si>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</si>
  <si>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</si>
  <si>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</si>
  <si>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</si>
  <si>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</si>
  <si>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</si>
  <si>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</si>
  <si>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</si>
  <si>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</si>
  <si>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</si>
  <si>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</si>
  <si>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</si>
  <si>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</si>
  <si>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</si>
  <si>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</si>
  <si>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</si>
  <si>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</si>
  <si>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</si>
  <si>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</si>
  <si>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</si>
  <si>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</si>
  <si>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</si>
  <si>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</si>
  <si>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AUM of category of schemes as on 31-July-2020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</si>
  <si>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</si>
  <si>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</si>
  <si>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</si>
  <si>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</si>
  <si>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</si>
  <si>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</si>
  <si>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</si>
  <si>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</si>
  <si>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</si>
  <si>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</si>
  <si>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</si>
  <si>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</si>
  <si>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</si>
  <si>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</si>
  <si>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</si>
  <si>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</si>
  <si>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</si>
  <si>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</si>
  <si>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</si>
  <si>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</si>
  <si>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</si>
  <si>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</si>
  <si>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</si>
  <si>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</si>
  <si>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</si>
  <si>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</si>
  <si>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</si>
  <si>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</si>
  <si>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</si>
  <si>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</si>
  <si>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</si>
  <si>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</si>
  <si>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</si>
  <si>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</si>
  <si>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</si>
  <si>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</si>
  <si>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</si>
  <si>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</si>
  <si>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</si>
  <si>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</si>
  <si>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</si>
  <si>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</si>
  <si>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</si>
  <si>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</si>
  <si>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</si>
  <si>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quarter ended July, of the Financial year 2020-2021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</si>
  <si>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</si>
  <si>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</si>
  <si>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</si>
  <si>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</si>
  <si>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</si>
  <si>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</si>
  <si>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</si>
  <si>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</si>
  <si>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</si>
  <si>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</si>
  <si>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Details of Votes cast during the Financial year 2020-2021</t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</si>
  <si>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</si>
  <si>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</si>
  <si>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2020-2021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</si>
  <si>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</si>
  <si>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</si>
  <si>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</si>
  <si>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</si>
  <si>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</si>
  <si>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</si>
  <si>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</si>
  <si>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Trade Report</t>
  </si>
  <si>
    <t>Transaction Date</t>
  </si>
  <si>
    <t>Value Date</t>
  </si>
  <si>
    <t>Settlement Date</t>
  </si>
  <si>
    <t>Asset Type Group</t>
  </si>
  <si>
    <t>Asset Type Name</t>
  </si>
  <si>
    <t>ISIN Code</t>
  </si>
  <si>
    <t>Security Name</t>
  </si>
  <si>
    <t>Transaction Type</t>
  </si>
  <si>
    <t>Primary Market</t>
  </si>
  <si>
    <t>Interscheme</t>
  </si>
  <si>
    <t>Rate</t>
  </si>
  <si>
    <t>Gross Value</t>
  </si>
  <si>
    <t>01/07/2020</t>
  </si>
  <si>
    <t>NCD</t>
  </si>
  <si>
    <t>Non Convertible Debentures</t>
  </si>
  <si>
    <t>IN1050TIM1BB</t>
  </si>
  <si>
    <t>10.50 Time Technoplast Ltd. 010423-1B</t>
  </si>
  <si>
    <t>Sell</t>
  </si>
  <si>
    <t>N</t>
  </si>
  <si>
    <t>INBGELB3DE18</t>
  </si>
  <si>
    <t>Bhilwara Green Energy Limited-1B</t>
  </si>
  <si>
    <t>INGHV1B15021</t>
  </si>
  <si>
    <t>GHV HOSPITALITY Ind PVT LTD_1B_150421-1B</t>
  </si>
  <si>
    <t>INGHV1A1501B</t>
  </si>
  <si>
    <t>GHV HOSPITALITY Ind PVT LTD_1A_150421-1B</t>
  </si>
  <si>
    <t>INBGEL31121B</t>
  </si>
  <si>
    <t>TRP</t>
  </si>
  <si>
    <t>INILFS010720</t>
  </si>
  <si>
    <t>TREPS 01-Jul-2020 DEPO 10</t>
  </si>
  <si>
    <t>INILFS020720</t>
  </si>
  <si>
    <t>TREPS 02-Jul-2020 DEPO 10</t>
  </si>
  <si>
    <t>Buy</t>
  </si>
  <si>
    <t>IN1050TIM1CC</t>
  </si>
  <si>
    <t>10.50 Time Technoplast Limited 010423-1C</t>
  </si>
  <si>
    <t>INGHV150421C</t>
  </si>
  <si>
    <t>GHV HOSPITALITY Ind PVT LTD_1A_150421-1C</t>
  </si>
  <si>
    <t>INGHV1C15021</t>
  </si>
  <si>
    <t>GHV HOSPITALITY Ind PVT LTD_1C_150421-1C</t>
  </si>
  <si>
    <t>IN10.70JAN2A</t>
  </si>
  <si>
    <t>10.70% Janaadhar Pvt Ltd. 19.03.2023-2A</t>
  </si>
  <si>
    <t>IN13.50JAN2A</t>
  </si>
  <si>
    <t>13.50% Janaadhar Pvt Ltd. 19.03.2023-2A</t>
  </si>
  <si>
    <t>INGHV1A15021</t>
  </si>
  <si>
    <t>GHV HOSPITALITY Ind PVT LTD_1A_150421-2A</t>
  </si>
  <si>
    <t>INGHV2A15021</t>
  </si>
  <si>
    <t>GHV HOSPITALITY Ind PVT LTD_2A_150421-2A</t>
  </si>
  <si>
    <t>IN15KTIPL2A</t>
  </si>
  <si>
    <t>Kaynes Technology India Private Ltd.-2A</t>
  </si>
  <si>
    <t>IN10.70JAN2B</t>
  </si>
  <si>
    <t>10.70% Janaadhar Pvt Ltd. 19.03.2023-2B</t>
  </si>
  <si>
    <t>IN1050TIM2BB</t>
  </si>
  <si>
    <t>10.50 Time Technoplast Limited 010423-2B</t>
  </si>
  <si>
    <t>INGHV150422B</t>
  </si>
  <si>
    <t>GHV HOSPITALITY Ind PVT LTD_1A_150421-2B</t>
  </si>
  <si>
    <t>INGHV2B15021</t>
  </si>
  <si>
    <t>GHV HOSPITALITY Ind PVT LTD_2B_150421-2B</t>
  </si>
  <si>
    <t>IN15KTIPL2B</t>
  </si>
  <si>
    <t>Kaynes Technology India Private Ltd.-2B</t>
  </si>
  <si>
    <t>IN10.50TIM2C</t>
  </si>
  <si>
    <t>10.50 Time Technoplast Limited 010423-2C</t>
  </si>
  <si>
    <t>INAMRI2A093A</t>
  </si>
  <si>
    <t>10.80_AMRI Hospitals Ltd_30092020-3A</t>
  </si>
  <si>
    <t>INJANAADHA3A</t>
  </si>
  <si>
    <t>13.50% Janaadhar Pvt Ltd 19.03.2023-3A</t>
  </si>
  <si>
    <t>IN15KTIPL3A</t>
  </si>
  <si>
    <t>Kaynes Technology India Private Ltd.-3A</t>
  </si>
  <si>
    <t>INBGEL31123A</t>
  </si>
  <si>
    <t>Bhilwara Green Energy Limited-3A</t>
  </si>
  <si>
    <t>INBGEL311220</t>
  </si>
  <si>
    <t>Bhilwara Green Energy Limited-3B</t>
  </si>
  <si>
    <t>IN15KTIPL3B</t>
  </si>
  <si>
    <t>Kaynes Technology India Private Ltd.-3B</t>
  </si>
  <si>
    <t>02/07/2020</t>
  </si>
  <si>
    <t>INILFS030720</t>
  </si>
  <si>
    <t>TREPS 03-Jul-2020 DEPO 10</t>
  </si>
  <si>
    <t>03/07/2020</t>
  </si>
  <si>
    <t>INILFS060720</t>
  </si>
  <si>
    <t>TREPS 06-Jul-2020 DEPO 10</t>
  </si>
  <si>
    <t>06/07/2020</t>
  </si>
  <si>
    <t>INILFS070720</t>
  </si>
  <si>
    <t>TREPS 07-Jul-2020 DEPO 10</t>
  </si>
  <si>
    <t>07/07/2020</t>
  </si>
  <si>
    <t>CP</t>
  </si>
  <si>
    <t>Commercial Papers</t>
  </si>
  <si>
    <t>Pilani Inv &amp; Ind Co Ltd CP 06 Jan 21</t>
  </si>
  <si>
    <t>INILFS080720</t>
  </si>
  <si>
    <t>TREPS 08-Jul-2020 DEPO 10</t>
  </si>
  <si>
    <t>08/07/2020</t>
  </si>
  <si>
    <t>INILFS090720</t>
  </si>
  <si>
    <t>TREPS 09-Jul-2020 DEPO 10</t>
  </si>
  <si>
    <t>09/07/2020</t>
  </si>
  <si>
    <t>INILFS100720</t>
  </si>
  <si>
    <t>TREPS 10-Jul-2020 DEPO 10</t>
  </si>
  <si>
    <t>10/07/2020</t>
  </si>
  <si>
    <t>INILFS130720</t>
  </si>
  <si>
    <t>TREPS 13-Jul-2020 DEPO 10</t>
  </si>
  <si>
    <t>13/07/2020</t>
  </si>
  <si>
    <t>INILFS140720</t>
  </si>
  <si>
    <t>TREPS 14-Jul-2020 DEPO 10</t>
  </si>
  <si>
    <t>14/07/2020</t>
  </si>
  <si>
    <t>INILFS150720</t>
  </si>
  <si>
    <t>TREPS 15-Jul-2020 DEPO 10</t>
  </si>
  <si>
    <t>15/07/2020</t>
  </si>
  <si>
    <t>INILFS160720</t>
  </si>
  <si>
    <t>TREPS 16-Jul-2020 DEPO 10</t>
  </si>
  <si>
    <t>16/07/2020</t>
  </si>
  <si>
    <t>INILFS170720</t>
  </si>
  <si>
    <t>TREPS 17-Jul-2020 DEPO 10</t>
  </si>
  <si>
    <t>17/07/2020</t>
  </si>
  <si>
    <t>IN1BWILLIAON</t>
  </si>
  <si>
    <t>Williamson Magor &amp; Co. Limited-1B</t>
  </si>
  <si>
    <t>INILFS200720</t>
  </si>
  <si>
    <t>TREPS 20-Jul-2020 DEPO 10</t>
  </si>
  <si>
    <t>IN1CWILLIAON</t>
  </si>
  <si>
    <t>Williamson Magor &amp; Co. Limited-1C</t>
  </si>
  <si>
    <t>IN2AWILLIAON</t>
  </si>
  <si>
    <t>Williamson Magor &amp; Co. Limited-2A</t>
  </si>
  <si>
    <t>IN2BWILLIAON</t>
  </si>
  <si>
    <t>Williamson Magor &amp; Co. Limited-2B</t>
  </si>
  <si>
    <t>IN2CWILLIAON</t>
  </si>
  <si>
    <t>Williamson Magor &amp; Co. Limited-2C</t>
  </si>
  <si>
    <t>20/07/2020</t>
  </si>
  <si>
    <t>18/07/2020</t>
  </si>
  <si>
    <t>INBABCOCK121</t>
  </si>
  <si>
    <t>Babcock Borsig Limited_31032021-1B</t>
  </si>
  <si>
    <t>INBAB2B31023</t>
  </si>
  <si>
    <t>Babcock Borsig Limited_31032023-1B</t>
  </si>
  <si>
    <t>INBAB2C31332</t>
  </si>
  <si>
    <t>Babcock Borsig Limited_31032023_2-1C</t>
  </si>
  <si>
    <t>INBABCOCK220</t>
  </si>
  <si>
    <t>Babcock Borsig Limited_30062020-1C</t>
  </si>
  <si>
    <t>INBABCOCK123</t>
  </si>
  <si>
    <t>Babcock Borsig Limited_31032023-1C</t>
  </si>
  <si>
    <t>INBAB2C3101C</t>
  </si>
  <si>
    <t>Babcock Borsig Limited_31032023_1C-1C</t>
  </si>
  <si>
    <t>INBAB2A31023</t>
  </si>
  <si>
    <t>Babcock Borsig Limited_2A_31032023-2A</t>
  </si>
  <si>
    <t>INBABCOCK222</t>
  </si>
  <si>
    <t>Babcock Borsig Limited_30062022-2A</t>
  </si>
  <si>
    <t>INBAB2B31003</t>
  </si>
  <si>
    <t>Babcock Borsig Limited_31032023-2B</t>
  </si>
  <si>
    <t>INBABCOCK219</t>
  </si>
  <si>
    <t>Babcock Borsig Limited_31122019-2B</t>
  </si>
  <si>
    <t>INBAB2C31023</t>
  </si>
  <si>
    <t>Babcock Borsig Limited_2C_31032023-2C</t>
  </si>
  <si>
    <t>INBABCOC3A</t>
  </si>
  <si>
    <t>Babcock Borsig Limited_30062022-3A</t>
  </si>
  <si>
    <t>INCBLO210720</t>
  </si>
  <si>
    <t>TREPS 21-Jul-2020 DEPO 10</t>
  </si>
  <si>
    <t>21/07/2020</t>
  </si>
  <si>
    <t>INCBLO220720</t>
  </si>
  <si>
    <t>TREPS 22-Jul-2020 DEPO 10</t>
  </si>
  <si>
    <t>22/07/2020</t>
  </si>
  <si>
    <t>INCBLO230720</t>
  </si>
  <si>
    <t>TREPS 23-Jul-2020 DEPO 10</t>
  </si>
  <si>
    <t>23/07/2020</t>
  </si>
  <si>
    <t>Barclays Inv &amp; Loans Ind Ltd CP 19Jan21</t>
  </si>
  <si>
    <t>INCBLO240720</t>
  </si>
  <si>
    <t>TREPS 24-Jul-2020 DEPO 10</t>
  </si>
  <si>
    <t>24/07/2020</t>
  </si>
  <si>
    <t>INCBLO270720</t>
  </si>
  <si>
    <t>TREPS 27-Jul-2020 DEPO 10</t>
  </si>
  <si>
    <t>27/07/2020</t>
  </si>
  <si>
    <t>INCBLO280720</t>
  </si>
  <si>
    <t>TREPS 28-Jul-2020 DEPO 10</t>
  </si>
  <si>
    <t>28/07/2020</t>
  </si>
  <si>
    <t>INCBLO290720</t>
  </si>
  <si>
    <t>TREPS 29-Jul-2020 DEPO 10</t>
  </si>
  <si>
    <t>29/07/2020</t>
  </si>
  <si>
    <t>INCBLO300720</t>
  </si>
  <si>
    <t>TREPS 30-Jul-2020 DEPO 10</t>
  </si>
  <si>
    <t>30/07/2020</t>
  </si>
  <si>
    <t>INCBLO310720</t>
  </si>
  <si>
    <t>TREPS 31-Jul-2020 DEPO 10</t>
  </si>
  <si>
    <t>31/07/2020</t>
  </si>
  <si>
    <t>INCBLO030820</t>
  </si>
  <si>
    <t>TREPS 03-Aug-2020 DEPO 10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</si>
</sst>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#,##0.000000"/>
    <numFmt numFmtId="185" formatCode="#,##0_ ;\-#,##0\ "/>
    <numFmt numFmtId="186" formatCode="0.00\%"/>
    <numFmt numFmtId="187" formatCode="_(* #,##0_);_(* \(#,##0\);_(* &quot;-&quot;??_);_(@_)"/>
    <numFmt numFmtId="188" formatCode="_ * #,##0_)_£_ ;_ * \(#,##0\)_£_ ;_ * &quot;-&quot;??_)_£_ ;_ @_ "/>
    <numFmt numFmtId="189" formatCode="0.0000"/>
    <numFmt numFmtId="190" formatCode="0.0000000"/>
    <numFmt numFmtId="191" formatCode="[$-409]dd\-mmm\-yy;@"/>
    <numFmt numFmtId="192" formatCode="mm/dd/yy;@"/>
    <numFmt numFmtId="193" formatCode="0.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Protection="0">
      <alignment/>
    </xf>
    <xf numFmtId="0" fontId="1" fillId="31" borderId="7" applyNumberFormat="0" applyFont="0" applyAlignment="0" applyProtection="0"/>
    <xf numFmtId="0" fontId="73" fillId="26" borderId="8" applyNumberForma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/>
    </xf>
    <xf numFmtId="49" fontId="7" fillId="32" borderId="10" xfId="61" applyNumberFormat="1" applyFont="1" applyFill="1" applyBorder="1" applyAlignment="1" applyProtection="1">
      <alignment horizontal="right" wrapText="1"/>
      <protection/>
    </xf>
    <xf numFmtId="49" fontId="7" fillId="32" borderId="10" xfId="61" applyNumberFormat="1" applyFont="1" applyFill="1" applyBorder="1" applyAlignment="1" applyProtection="1">
      <alignment horizontal="left" wrapText="1"/>
      <protection/>
    </xf>
    <xf numFmtId="49" fontId="7" fillId="32" borderId="10" xfId="61" applyNumberFormat="1" applyFont="1" applyFill="1" applyBorder="1" applyAlignment="1" applyProtection="1">
      <alignment horizontal="center" wrapText="1"/>
      <protection/>
    </xf>
    <xf numFmtId="3" fontId="7" fillId="32" borderId="10" xfId="61" applyNumberFormat="1" applyFont="1" applyFill="1" applyBorder="1" applyAlignment="1" applyProtection="1">
      <alignment horizontal="right" wrapText="1"/>
      <protection/>
    </xf>
    <xf numFmtId="4" fontId="7" fillId="32" borderId="10" xfId="61" applyNumberFormat="1" applyFont="1" applyFill="1" applyBorder="1" applyAlignment="1" applyProtection="1">
      <alignment horizontal="right" wrapText="1"/>
      <protection/>
    </xf>
    <xf numFmtId="0" fontId="8" fillId="0" borderId="11" xfId="0" applyFont="1" applyFill="1" applyBorder="1" applyAlignment="1">
      <alignment horizontal="right" wrapText="1"/>
    </xf>
    <xf numFmtId="49" fontId="7" fillId="32" borderId="10" xfId="61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right" wrapText="1"/>
    </xf>
    <xf numFmtId="39" fontId="8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10" fontId="8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/>
    </xf>
    <xf numFmtId="184" fontId="8" fillId="0" borderId="12" xfId="0" applyNumberFormat="1" applyFont="1" applyFill="1" applyBorder="1" applyAlignment="1">
      <alignment horizontal="right" wrapText="1"/>
    </xf>
    <xf numFmtId="0" fontId="9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85" fontId="8" fillId="0" borderId="12" xfId="0" applyNumberFormat="1" applyFont="1" applyFill="1" applyBorder="1" applyAlignment="1">
      <alignment horizontal="right"/>
    </xf>
    <xf numFmtId="186" fontId="8" fillId="0" borderId="11" xfId="0" applyNumberFormat="1" applyFont="1" applyFill="1" applyBorder="1" applyAlignment="1">
      <alignment horizontal="right" wrapText="1"/>
    </xf>
    <xf numFmtId="4" fontId="8" fillId="33" borderId="11" xfId="0" applyNumberFormat="1" applyFont="1" applyFill="1" applyBorder="1" applyAlignment="1">
      <alignment horizontal="right" wrapText="1"/>
    </xf>
    <xf numFmtId="186" fontId="8" fillId="33" borderId="11" xfId="0" applyNumberFormat="1" applyFont="1" applyFill="1" applyBorder="1" applyAlignment="1">
      <alignment horizontal="right" wrapText="1"/>
    </xf>
    <xf numFmtId="0" fontId="8" fillId="34" borderId="12" xfId="0" applyFont="1" applyFill="1" applyBorder="1" applyAlignment="1">
      <alignment horizontal="right" wrapText="1"/>
    </xf>
    <xf numFmtId="0" fontId="9" fillId="34" borderId="12" xfId="0" applyNumberFormat="1" applyFont="1" applyFill="1" applyBorder="1" applyAlignment="1">
      <alignment wrapText="1"/>
    </xf>
    <xf numFmtId="2" fontId="8" fillId="34" borderId="12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 wrapText="1"/>
    </xf>
    <xf numFmtId="186" fontId="8" fillId="34" borderId="11" xfId="0" applyNumberFormat="1" applyFont="1" applyFill="1" applyBorder="1" applyAlignment="1">
      <alignment horizontal="right" wrapText="1"/>
    </xf>
    <xf numFmtId="49" fontId="6" fillId="35" borderId="10" xfId="61" applyNumberFormat="1" applyFont="1" applyFill="1" applyBorder="1" applyAlignment="1" applyProtection="1">
      <alignment horizontal="right" wrapText="1"/>
      <protection/>
    </xf>
    <xf numFmtId="49" fontId="6" fillId="35" borderId="10" xfId="61" applyNumberFormat="1" applyFont="1" applyFill="1" applyBorder="1" applyAlignment="1" applyProtection="1">
      <alignment horizontal="left" wrapText="1"/>
      <protection/>
    </xf>
    <xf numFmtId="49" fontId="6" fillId="35" borderId="10" xfId="61" applyNumberFormat="1" applyFont="1" applyFill="1" applyBorder="1" applyAlignment="1" applyProtection="1">
      <alignment horizontal="center" wrapText="1"/>
      <protection/>
    </xf>
    <xf numFmtId="3" fontId="6" fillId="35" borderId="10" xfId="61" applyNumberFormat="1" applyFont="1" applyFill="1" applyBorder="1" applyAlignment="1" applyProtection="1">
      <alignment horizontal="right" wrapText="1"/>
      <protection/>
    </xf>
    <xf numFmtId="4" fontId="6" fillId="35" borderId="10" xfId="61" applyNumberFormat="1" applyFont="1" applyFill="1" applyBorder="1" applyAlignment="1" applyProtection="1">
      <alignment horizontal="right" wrapText="1"/>
      <protection/>
    </xf>
    <xf numFmtId="184" fontId="8" fillId="34" borderId="12" xfId="0" applyNumberFormat="1" applyFont="1" applyFill="1" applyBorder="1" applyAlignment="1">
      <alignment horizontal="right" wrapText="1"/>
    </xf>
    <xf numFmtId="0" fontId="9" fillId="34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77" fillId="0" borderId="13" xfId="0" applyFont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0" fillId="0" borderId="16" xfId="0" applyBorder="1" applyAlignment="1">
      <alignment vertical="top"/>
    </xf>
    <xf numFmtId="0" fontId="2" fillId="33" borderId="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87" fontId="1" fillId="0" borderId="23" xfId="42" applyNumberFormat="1" applyFont="1" applyBorder="1" applyAlignment="1">
      <alignment/>
    </xf>
    <xf numFmtId="0" fontId="28" fillId="0" borderId="0" xfId="0" applyFont="1" applyAlignment="1">
      <alignment/>
    </xf>
    <xf numFmtId="0" fontId="30" fillId="0" borderId="0" xfId="60" applyFont="1" applyFill="1" applyBorder="1" applyAlignment="1">
      <alignment horizontal="center" vertical="top" wrapText="1"/>
      <protection/>
    </xf>
    <xf numFmtId="0" fontId="30" fillId="0" borderId="0" xfId="60" applyFont="1" applyFill="1" applyBorder="1" applyAlignment="1">
      <alignment horizontal="center" vertical="top" wrapText="1"/>
      <protection/>
    </xf>
    <xf numFmtId="188" fontId="31" fillId="36" borderId="0" xfId="45" applyNumberFormat="1" applyFont="1" applyFill="1" applyBorder="1" applyAlignment="1">
      <alignment horizontal="center" vertical="top" wrapText="1"/>
    </xf>
    <xf numFmtId="188" fontId="31" fillId="0" borderId="0" xfId="45" applyNumberFormat="1" applyFont="1" applyFill="1" applyBorder="1" applyAlignment="1">
      <alignment horizontal="center" vertical="top" wrapText="1"/>
    </xf>
    <xf numFmtId="0" fontId="32" fillId="37" borderId="24" xfId="60" applyFont="1" applyFill="1" applyBorder="1" applyAlignment="1">
      <alignment horizontal="center" vertical="top" wrapText="1"/>
      <protection/>
    </xf>
    <xf numFmtId="0" fontId="32" fillId="37" borderId="25" xfId="60" applyFont="1" applyFill="1" applyBorder="1" applyAlignment="1">
      <alignment horizontal="center" vertical="top" wrapText="1"/>
      <protection/>
    </xf>
    <xf numFmtId="0" fontId="32" fillId="37" borderId="26" xfId="60" applyFont="1" applyFill="1" applyBorder="1" applyAlignment="1">
      <alignment horizontal="center" vertical="top" wrapText="1"/>
      <protection/>
    </xf>
    <xf numFmtId="0" fontId="32" fillId="38" borderId="27" xfId="60" applyFont="1" applyFill="1" applyBorder="1" applyAlignment="1">
      <alignment horizontal="center" vertical="top" wrapText="1"/>
      <protection/>
    </xf>
    <xf numFmtId="188" fontId="32" fillId="38" borderId="27" xfId="45" applyNumberFormat="1" applyFont="1" applyFill="1" applyBorder="1" applyAlignment="1">
      <alignment horizontal="center" vertical="top" wrapText="1"/>
    </xf>
    <xf numFmtId="39" fontId="32" fillId="38" borderId="13" xfId="45" applyNumberFormat="1" applyFont="1" applyFill="1" applyBorder="1" applyAlignment="1">
      <alignment horizontal="center" vertical="top" wrapText="1"/>
    </xf>
    <xf numFmtId="10" fontId="32" fillId="38" borderId="27" xfId="65" applyNumberFormat="1" applyFont="1" applyFill="1" applyBorder="1" applyAlignment="1">
      <alignment horizontal="center" vertical="top" wrapText="1"/>
    </xf>
    <xf numFmtId="0" fontId="32" fillId="38" borderId="28" xfId="60" applyFont="1" applyFill="1" applyBorder="1" applyAlignment="1">
      <alignment horizontal="center" vertical="top" wrapText="1"/>
      <protection/>
    </xf>
    <xf numFmtId="188" fontId="32" fillId="38" borderId="28" xfId="45" applyNumberFormat="1" applyFont="1" applyFill="1" applyBorder="1" applyAlignment="1">
      <alignment horizontal="center" vertical="top" wrapText="1"/>
    </xf>
    <xf numFmtId="10" fontId="32" fillId="38" borderId="28" xfId="65" applyNumberFormat="1" applyFont="1" applyFill="1" applyBorder="1" applyAlignment="1">
      <alignment horizontal="center" vertical="top" wrapText="1"/>
    </xf>
    <xf numFmtId="0" fontId="33" fillId="0" borderId="13" xfId="60" applyFont="1" applyFill="1" applyBorder="1" applyAlignment="1">
      <alignment wrapText="1"/>
      <protection/>
    </xf>
    <xf numFmtId="0" fontId="33" fillId="0" borderId="13" xfId="60" applyFont="1" applyFill="1" applyBorder="1">
      <alignment/>
      <protection/>
    </xf>
    <xf numFmtId="187" fontId="33" fillId="0" borderId="13" xfId="45" applyNumberFormat="1" applyFont="1" applyFill="1" applyBorder="1" applyAlignment="1">
      <alignment wrapText="1"/>
    </xf>
    <xf numFmtId="39" fontId="33" fillId="0" borderId="13" xfId="60" applyNumberFormat="1" applyFont="1" applyFill="1" applyBorder="1" applyAlignment="1">
      <alignment wrapText="1"/>
      <protection/>
    </xf>
    <xf numFmtId="10" fontId="33" fillId="0" borderId="13" xfId="60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33" fillId="0" borderId="13" xfId="60" applyFont="1" applyFill="1" applyBorder="1" applyAlignment="1">
      <alignment/>
      <protection/>
    </xf>
    <xf numFmtId="0" fontId="34" fillId="0" borderId="13" xfId="0" applyFont="1" applyBorder="1" applyAlignment="1">
      <alignment/>
    </xf>
    <xf numFmtId="4" fontId="34" fillId="0" borderId="13" xfId="0" applyNumberFormat="1" applyFont="1" applyBorder="1" applyAlignment="1">
      <alignment/>
    </xf>
    <xf numFmtId="10" fontId="34" fillId="0" borderId="13" xfId="0" applyNumberFormat="1" applyFont="1" applyBorder="1" applyAlignment="1">
      <alignment/>
    </xf>
    <xf numFmtId="187" fontId="33" fillId="0" borderId="13" xfId="45" applyNumberFormat="1" applyFont="1" applyFill="1" applyBorder="1" applyAlignment="1">
      <alignment/>
    </xf>
    <xf numFmtId="39" fontId="33" fillId="0" borderId="13" xfId="60" applyNumberFormat="1" applyFont="1" applyFill="1" applyBorder="1">
      <alignment/>
      <protection/>
    </xf>
    <xf numFmtId="10" fontId="33" fillId="0" borderId="13" xfId="60" applyNumberFormat="1" applyFont="1" applyFill="1" applyBorder="1">
      <alignment/>
      <protection/>
    </xf>
    <xf numFmtId="0" fontId="33" fillId="0" borderId="13" xfId="60" applyFont="1" applyBorder="1">
      <alignment/>
      <protection/>
    </xf>
    <xf numFmtId="0" fontId="35" fillId="33" borderId="13" xfId="60" applyFont="1" applyFill="1" applyBorder="1">
      <alignment/>
      <protection/>
    </xf>
    <xf numFmtId="39" fontId="35" fillId="33" borderId="13" xfId="60" applyNumberFormat="1" applyFont="1" applyFill="1" applyBorder="1">
      <alignment/>
      <protection/>
    </xf>
    <xf numFmtId="10" fontId="35" fillId="33" borderId="13" xfId="60" applyNumberFormat="1" applyFont="1" applyFill="1" applyBorder="1">
      <alignment/>
      <protection/>
    </xf>
    <xf numFmtId="171" fontId="33" fillId="0" borderId="13" xfId="45" applyFont="1" applyFill="1" applyBorder="1" applyAlignment="1">
      <alignment/>
    </xf>
    <xf numFmtId="10" fontId="35" fillId="33" borderId="13" xfId="60" applyNumberFormat="1" applyFont="1" applyFill="1" applyBorder="1" applyAlignment="1">
      <alignment horizontal="right"/>
      <protection/>
    </xf>
    <xf numFmtId="4" fontId="36" fillId="0" borderId="13" xfId="61" applyNumberFormat="1" applyFont="1" applyFill="1" applyBorder="1">
      <alignment/>
    </xf>
    <xf numFmtId="187" fontId="36" fillId="0" borderId="13" xfId="42" applyNumberFormat="1" applyFont="1" applyFill="1" applyBorder="1" applyAlignment="1">
      <alignment/>
    </xf>
    <xf numFmtId="4" fontId="33" fillId="0" borderId="13" xfId="45" applyNumberFormat="1" applyFont="1" applyFill="1" applyBorder="1" applyAlignment="1">
      <alignment/>
    </xf>
    <xf numFmtId="188" fontId="32" fillId="0" borderId="0" xfId="45" applyNumberFormat="1" applyFont="1" applyFill="1" applyBorder="1" applyAlignment="1">
      <alignment horizontal="center" vertical="top" wrapText="1"/>
    </xf>
    <xf numFmtId="39" fontId="32" fillId="0" borderId="13" xfId="45" applyNumberFormat="1" applyFont="1" applyFill="1" applyBorder="1" applyAlignment="1">
      <alignment horizontal="center" vertical="top" wrapText="1"/>
    </xf>
    <xf numFmtId="10" fontId="32" fillId="0" borderId="0" xfId="65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33" fillId="0" borderId="0" xfId="60" applyFont="1" applyFill="1" applyBorder="1">
      <alignment/>
      <protection/>
    </xf>
    <xf numFmtId="187" fontId="33" fillId="0" borderId="0" xfId="45" applyNumberFormat="1" applyFont="1" applyFill="1" applyBorder="1" applyAlignment="1">
      <alignment/>
    </xf>
    <xf numFmtId="39" fontId="33" fillId="0" borderId="0" xfId="60" applyNumberFormat="1" applyFont="1" applyFill="1" applyBorder="1">
      <alignment/>
      <protection/>
    </xf>
    <xf numFmtId="10" fontId="33" fillId="0" borderId="0" xfId="60" applyNumberFormat="1" applyFont="1" applyFill="1" applyBorder="1">
      <alignment/>
      <protection/>
    </xf>
    <xf numFmtId="0" fontId="0" fillId="0" borderId="0" xfId="0" applyBorder="1" applyAlignment="1">
      <alignment/>
    </xf>
    <xf numFmtId="0" fontId="32" fillId="38" borderId="0" xfId="60" applyFont="1" applyFill="1" applyBorder="1" applyAlignment="1">
      <alignment horizontal="center" vertical="top" wrapText="1"/>
      <protection/>
    </xf>
    <xf numFmtId="188" fontId="32" fillId="38" borderId="0" xfId="45" applyNumberFormat="1" applyFont="1" applyFill="1" applyBorder="1" applyAlignment="1">
      <alignment horizontal="center" vertical="top" wrapText="1"/>
    </xf>
    <xf numFmtId="10" fontId="32" fillId="38" borderId="0" xfId="65" applyNumberFormat="1" applyFont="1" applyFill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78" fillId="0" borderId="13" xfId="0" applyFont="1" applyBorder="1" applyAlignment="1">
      <alignment horizontal="center" vertical="top" wrapText="1"/>
    </xf>
    <xf numFmtId="0" fontId="78" fillId="0" borderId="13" xfId="0" applyFont="1" applyBorder="1" applyAlignment="1">
      <alignment vertical="top" wrapText="1"/>
    </xf>
    <xf numFmtId="0" fontId="79" fillId="0" borderId="13" xfId="0" applyFont="1" applyBorder="1" applyAlignment="1">
      <alignment horizontal="justify" vertical="top" wrapText="1"/>
    </xf>
    <xf numFmtId="10" fontId="80" fillId="0" borderId="13" xfId="0" applyNumberFormat="1" applyFont="1" applyBorder="1" applyAlignment="1">
      <alignment horizontal="justify" vertical="top" wrapText="1"/>
    </xf>
    <xf numFmtId="171" fontId="80" fillId="0" borderId="13" xfId="44" applyFont="1" applyBorder="1" applyAlignment="1">
      <alignment horizontal="justify" vertical="top" wrapText="1"/>
    </xf>
    <xf numFmtId="0" fontId="8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78" fillId="0" borderId="0" xfId="0" applyFont="1" applyFill="1" applyBorder="1" applyAlignment="1">
      <alignment horizontal="left" vertical="top" wrapText="1"/>
    </xf>
    <xf numFmtId="0" fontId="82" fillId="0" borderId="0" xfId="0" applyFont="1" applyAlignment="1">
      <alignment vertical="top"/>
    </xf>
    <xf numFmtId="0" fontId="83" fillId="0" borderId="0" xfId="0" applyFont="1" applyAlignment="1">
      <alignment vertical="top"/>
    </xf>
    <xf numFmtId="0" fontId="84" fillId="0" borderId="0" xfId="0" applyFont="1" applyAlignment="1">
      <alignment vertical="top"/>
    </xf>
    <xf numFmtId="0" fontId="83" fillId="0" borderId="0" xfId="0" applyFont="1" applyAlignment="1">
      <alignment horizontal="left" vertical="top" wrapText="1"/>
    </xf>
    <xf numFmtId="49" fontId="85" fillId="0" borderId="29" xfId="59" applyNumberFormat="1" applyFont="1" applyFill="1" applyBorder="1" applyAlignment="1">
      <alignment horizontal="center" vertical="center" wrapText="1"/>
      <protection/>
    </xf>
    <xf numFmtId="49" fontId="85" fillId="0" borderId="30" xfId="59" applyNumberFormat="1" applyFont="1" applyFill="1" applyBorder="1" applyAlignment="1">
      <alignment horizontal="center" vertical="center" wrapText="1"/>
      <protection/>
    </xf>
    <xf numFmtId="2" fontId="46" fillId="0" borderId="31" xfId="60" applyNumberFormat="1" applyFont="1" applyFill="1" applyBorder="1" applyAlignment="1">
      <alignment horizontal="center" vertical="top" wrapText="1"/>
      <protection/>
    </xf>
    <xf numFmtId="2" fontId="46" fillId="0" borderId="32" xfId="60" applyNumberFormat="1" applyFont="1" applyFill="1" applyBorder="1" applyAlignment="1">
      <alignment horizontal="center" vertical="top" wrapText="1"/>
      <protection/>
    </xf>
    <xf numFmtId="2" fontId="46" fillId="0" borderId="33" xfId="60" applyNumberFormat="1" applyFont="1" applyFill="1" applyBorder="1" applyAlignment="1">
      <alignment horizontal="center" vertical="top" wrapText="1"/>
      <protection/>
    </xf>
    <xf numFmtId="2" fontId="47" fillId="0" borderId="0" xfId="60" applyNumberFormat="1" applyFont="1">
      <alignment/>
      <protection/>
    </xf>
    <xf numFmtId="0" fontId="47" fillId="0" borderId="0" xfId="60" applyFont="1">
      <alignment/>
      <protection/>
    </xf>
    <xf numFmtId="49" fontId="85" fillId="0" borderId="34" xfId="59" applyNumberFormat="1" applyFont="1" applyFill="1" applyBorder="1" applyAlignment="1">
      <alignment horizontal="center" vertical="center" wrapText="1"/>
      <protection/>
    </xf>
    <xf numFmtId="49" fontId="85" fillId="0" borderId="35" xfId="59" applyNumberFormat="1" applyFont="1" applyFill="1" applyBorder="1" applyAlignment="1">
      <alignment horizontal="center" vertical="center" wrapText="1"/>
      <protection/>
    </xf>
    <xf numFmtId="2" fontId="48" fillId="0" borderId="31" xfId="60" applyNumberFormat="1" applyFont="1" applyFill="1" applyBorder="1" applyAlignment="1">
      <alignment horizontal="center" vertical="top" wrapText="1"/>
      <protection/>
    </xf>
    <xf numFmtId="2" fontId="48" fillId="0" borderId="32" xfId="60" applyNumberFormat="1" applyFont="1" applyFill="1" applyBorder="1" applyAlignment="1">
      <alignment horizontal="center" vertical="top" wrapText="1"/>
      <protection/>
    </xf>
    <xf numFmtId="2" fontId="48" fillId="0" borderId="33" xfId="60" applyNumberFormat="1" applyFont="1" applyFill="1" applyBorder="1" applyAlignment="1">
      <alignment horizontal="center" vertical="top" wrapText="1"/>
      <protection/>
    </xf>
    <xf numFmtId="3" fontId="48" fillId="0" borderId="36" xfId="60" applyNumberFormat="1" applyFont="1" applyFill="1" applyBorder="1" applyAlignment="1">
      <alignment horizontal="center" vertical="center" wrapText="1"/>
      <protection/>
    </xf>
    <xf numFmtId="2" fontId="49" fillId="0" borderId="0" xfId="60" applyNumberFormat="1" applyFont="1">
      <alignment/>
      <protection/>
    </xf>
    <xf numFmtId="0" fontId="49" fillId="0" borderId="0" xfId="60" applyFont="1">
      <alignment/>
      <protection/>
    </xf>
    <xf numFmtId="2" fontId="48" fillId="0" borderId="31" xfId="60" applyNumberFormat="1" applyFont="1" applyFill="1" applyBorder="1" applyAlignment="1">
      <alignment horizontal="center"/>
      <protection/>
    </xf>
    <xf numFmtId="2" fontId="48" fillId="0" borderId="32" xfId="60" applyNumberFormat="1" applyFont="1" applyFill="1" applyBorder="1" applyAlignment="1">
      <alignment horizontal="center"/>
      <protection/>
    </xf>
    <xf numFmtId="2" fontId="48" fillId="0" borderId="33" xfId="60" applyNumberFormat="1" applyFont="1" applyFill="1" applyBorder="1" applyAlignment="1">
      <alignment horizontal="center"/>
      <protection/>
    </xf>
    <xf numFmtId="3" fontId="48" fillId="0" borderId="37" xfId="60" applyNumberFormat="1" applyFont="1" applyFill="1" applyBorder="1" applyAlignment="1">
      <alignment horizontal="center" vertical="center" wrapText="1"/>
      <protection/>
    </xf>
    <xf numFmtId="2" fontId="48" fillId="0" borderId="0" xfId="60" applyNumberFormat="1" applyFont="1">
      <alignment/>
      <protection/>
    </xf>
    <xf numFmtId="0" fontId="48" fillId="0" borderId="0" xfId="60" applyFont="1">
      <alignment/>
      <protection/>
    </xf>
    <xf numFmtId="2" fontId="48" fillId="0" borderId="38" xfId="60" applyNumberFormat="1" applyFont="1" applyFill="1" applyBorder="1" applyAlignment="1">
      <alignment horizontal="center" vertical="top" wrapText="1"/>
      <protection/>
    </xf>
    <xf numFmtId="2" fontId="48" fillId="0" borderId="39" xfId="60" applyNumberFormat="1" applyFont="1" applyFill="1" applyBorder="1" applyAlignment="1">
      <alignment horizontal="center" vertical="top" wrapText="1"/>
      <protection/>
    </xf>
    <xf numFmtId="2" fontId="48" fillId="0" borderId="30" xfId="60" applyNumberFormat="1" applyFont="1" applyFill="1" applyBorder="1" applyAlignment="1">
      <alignment horizontal="center" vertical="top" wrapText="1"/>
      <protection/>
    </xf>
    <xf numFmtId="2" fontId="48" fillId="0" borderId="22" xfId="60" applyNumberFormat="1" applyFont="1" applyFill="1" applyBorder="1" applyAlignment="1">
      <alignment horizontal="center" vertical="top" wrapText="1"/>
      <protection/>
    </xf>
    <xf numFmtId="2" fontId="48" fillId="0" borderId="40" xfId="60" applyNumberFormat="1" applyFont="1" applyFill="1" applyBorder="1" applyAlignment="1">
      <alignment horizontal="center" vertical="top" wrapText="1"/>
      <protection/>
    </xf>
    <xf numFmtId="2" fontId="48" fillId="0" borderId="23" xfId="60" applyNumberFormat="1" applyFont="1" applyFill="1" applyBorder="1" applyAlignment="1">
      <alignment horizontal="center" vertical="top" wrapText="1"/>
      <protection/>
    </xf>
    <xf numFmtId="0" fontId="50" fillId="0" borderId="41" xfId="60" applyNumberFormat="1" applyFont="1" applyFill="1" applyBorder="1" applyAlignment="1">
      <alignment horizontal="center" wrapText="1"/>
      <protection/>
    </xf>
    <xf numFmtId="0" fontId="50" fillId="0" borderId="13" xfId="60" applyNumberFormat="1" applyFont="1" applyFill="1" applyBorder="1" applyAlignment="1">
      <alignment horizontal="center" wrapText="1"/>
      <protection/>
    </xf>
    <xf numFmtId="0" fontId="50" fillId="0" borderId="14" xfId="60" applyNumberFormat="1" applyFont="1" applyFill="1" applyBorder="1" applyAlignment="1">
      <alignment horizontal="center" wrapText="1"/>
      <protection/>
    </xf>
    <xf numFmtId="3" fontId="48" fillId="0" borderId="42" xfId="60" applyNumberFormat="1" applyFont="1" applyFill="1" applyBorder="1" applyAlignment="1">
      <alignment horizontal="center" vertical="center" wrapText="1"/>
      <protection/>
    </xf>
    <xf numFmtId="2" fontId="50" fillId="0" borderId="0" xfId="60" applyNumberFormat="1" applyFont="1">
      <alignment/>
      <protection/>
    </xf>
    <xf numFmtId="2" fontId="50" fillId="0" borderId="0" xfId="60" applyNumberFormat="1" applyFont="1" applyAlignment="1">
      <alignment horizontal="center"/>
      <protection/>
    </xf>
    <xf numFmtId="0" fontId="50" fillId="0" borderId="0" xfId="60" applyFont="1" applyAlignment="1">
      <alignment horizontal="center"/>
      <protection/>
    </xf>
    <xf numFmtId="0" fontId="50" fillId="0" borderId="0" xfId="60" applyFont="1">
      <alignment/>
      <protection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wrapText="1"/>
    </xf>
    <xf numFmtId="0" fontId="0" fillId="0" borderId="35" xfId="0" applyBorder="1" applyAlignment="1">
      <alignment horizontal="right" wrapText="1"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wrapText="1"/>
    </xf>
    <xf numFmtId="1" fontId="0" fillId="0" borderId="1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51" fillId="0" borderId="35" xfId="0" applyFont="1" applyBorder="1" applyAlignment="1">
      <alignment horizontal="right" wrapText="1"/>
    </xf>
    <xf numFmtId="0" fontId="52" fillId="0" borderId="35" xfId="0" applyFont="1" applyBorder="1" applyAlignment="1">
      <alignment wrapText="1"/>
    </xf>
    <xf numFmtId="0" fontId="51" fillId="0" borderId="4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35" xfId="0" applyFont="1" applyBorder="1" applyAlignment="1">
      <alignment horizontal="center" wrapText="1"/>
    </xf>
    <xf numFmtId="0" fontId="51" fillId="0" borderId="19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189" fontId="0" fillId="0" borderId="3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2" fontId="50" fillId="0" borderId="19" xfId="60" applyNumberFormat="1" applyFont="1" applyFill="1" applyBorder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1" fillId="0" borderId="44" xfId="0" applyFont="1" applyBorder="1" applyAlignment="1">
      <alignment/>
    </xf>
    <xf numFmtId="0" fontId="51" fillId="0" borderId="0" xfId="0" applyFont="1" applyBorder="1" applyAlignment="1">
      <alignment horizontal="right" wrapText="1"/>
    </xf>
    <xf numFmtId="0" fontId="51" fillId="0" borderId="0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2" fontId="50" fillId="0" borderId="13" xfId="60" applyNumberFormat="1" applyFont="1" applyFill="1" applyBorder="1" applyAlignment="1">
      <alignment horizontal="center" vertical="top" wrapText="1"/>
      <protection/>
    </xf>
    <xf numFmtId="0" fontId="53" fillId="0" borderId="13" xfId="59" applyFont="1" applyBorder="1" applyAlignment="1">
      <alignment horizontal="center"/>
      <protection/>
    </xf>
    <xf numFmtId="0" fontId="53" fillId="0" borderId="13" xfId="59" applyFont="1" applyBorder="1" applyAlignment="1">
      <alignment horizontal="left"/>
      <protection/>
    </xf>
    <xf numFmtId="0" fontId="53" fillId="0" borderId="13" xfId="59" applyFont="1" applyBorder="1">
      <alignment/>
      <protection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54" fillId="0" borderId="0" xfId="0" applyFont="1" applyAlignment="1">
      <alignment horizontal="left" indent="6"/>
    </xf>
    <xf numFmtId="0" fontId="86" fillId="0" borderId="45" xfId="0" applyFont="1" applyBorder="1" applyAlignment="1">
      <alignment horizontal="center" vertical="top" wrapText="1"/>
    </xf>
    <xf numFmtId="0" fontId="86" fillId="0" borderId="46" xfId="0" applyFont="1" applyBorder="1" applyAlignment="1">
      <alignment horizontal="center" vertical="top" wrapText="1"/>
    </xf>
    <xf numFmtId="0" fontId="86" fillId="0" borderId="47" xfId="0" applyFont="1" applyBorder="1" applyAlignment="1">
      <alignment horizontal="center" vertical="top" wrapText="1"/>
    </xf>
    <xf numFmtId="0" fontId="87" fillId="0" borderId="48" xfId="0" applyFont="1" applyBorder="1" applyAlignment="1">
      <alignment horizontal="center" vertical="top" wrapText="1"/>
    </xf>
    <xf numFmtId="0" fontId="87" fillId="0" borderId="49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86" fillId="0" borderId="50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4" fillId="0" borderId="52" xfId="0" applyFont="1" applyBorder="1" applyAlignment="1">
      <alignment horizontal="center" vertical="top" wrapText="1"/>
    </xf>
    <xf numFmtId="0" fontId="54" fillId="0" borderId="53" xfId="0" applyFont="1" applyBorder="1" applyAlignment="1">
      <alignment horizontal="center" vertical="top" wrapText="1"/>
    </xf>
    <xf numFmtId="0" fontId="56" fillId="0" borderId="54" xfId="0" applyFont="1" applyBorder="1" applyAlignment="1">
      <alignment vertical="top" wrapText="1"/>
    </xf>
    <xf numFmtId="0" fontId="56" fillId="0" borderId="51" xfId="0" applyFont="1" applyBorder="1" applyAlignment="1">
      <alignment horizontal="center" vertical="top" wrapText="1"/>
    </xf>
    <xf numFmtId="0" fontId="56" fillId="0" borderId="52" xfId="0" applyFont="1" applyBorder="1" applyAlignment="1">
      <alignment horizontal="center" vertical="top" wrapText="1"/>
    </xf>
    <xf numFmtId="0" fontId="56" fillId="0" borderId="53" xfId="0" applyFont="1" applyBorder="1" applyAlignment="1">
      <alignment horizontal="center" vertical="top" wrapText="1"/>
    </xf>
    <xf numFmtId="0" fontId="56" fillId="0" borderId="55" xfId="0" applyFont="1" applyBorder="1" applyAlignment="1">
      <alignment vertical="top" wrapText="1"/>
    </xf>
    <xf numFmtId="0" fontId="56" fillId="0" borderId="56" xfId="0" applyFont="1" applyBorder="1" applyAlignment="1">
      <alignment vertical="top" wrapText="1"/>
    </xf>
    <xf numFmtId="0" fontId="56" fillId="0" borderId="55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191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34" borderId="57" xfId="0" applyFont="1" applyFill="1" applyBorder="1" applyAlignment="1">
      <alignment horizontal="center" vertical="center" wrapText="1"/>
    </xf>
    <xf numFmtId="191" fontId="58" fillId="34" borderId="57" xfId="0" applyNumberFormat="1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horizontal="right"/>
    </xf>
    <xf numFmtId="192" fontId="10" fillId="0" borderId="12" xfId="0" applyNumberFormat="1" applyFont="1" applyFill="1" applyBorder="1" applyAlignment="1">
      <alignment horizontal="righ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/>
    </xf>
    <xf numFmtId="193" fontId="10" fillId="0" borderId="12" xfId="0" applyNumberFormat="1" applyFont="1" applyFill="1" applyBorder="1" applyAlignment="1">
      <alignment horizontal="right" wrapText="1"/>
    </xf>
    <xf numFmtId="193" fontId="10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191" fontId="10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10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411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448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YOTI~1.PAN\AppData\Local\Temp\notesC7A056\ILFS_MONTHLY_PORTFOLIO_July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ACTION_EXTRACT_Trade_Dump_July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01"/>
      <sheetName val="Sheet1"/>
      <sheetName val="IL02"/>
      <sheetName val="IL03"/>
      <sheetName val="IL04"/>
      <sheetName val="IL05"/>
      <sheetName val="IL06"/>
      <sheetName val="IL07"/>
      <sheetName val="XDO_METADATA"/>
    </sheetNames>
    <sheetDataSet>
      <sheetData sheetId="0">
        <row r="7">
          <cell r="D7" t="str">
            <v>INE656Y08016</v>
          </cell>
          <cell r="E7">
            <v>547</v>
          </cell>
          <cell r="F7">
            <v>6941.2754408</v>
          </cell>
        </row>
        <row r="8">
          <cell r="D8" t="str">
            <v>INE810V08031</v>
          </cell>
          <cell r="E8">
            <v>200</v>
          </cell>
          <cell r="F8">
            <v>2532.116857</v>
          </cell>
        </row>
        <row r="9">
          <cell r="D9" t="str">
            <v>INE00UD07059</v>
          </cell>
          <cell r="E9">
            <v>100</v>
          </cell>
          <cell r="F9">
            <v>1012.1027397</v>
          </cell>
        </row>
        <row r="10">
          <cell r="D10" t="str">
            <v>INE030N07027</v>
          </cell>
          <cell r="E10">
            <v>117143</v>
          </cell>
          <cell r="F10">
            <v>459.8247072</v>
          </cell>
        </row>
        <row r="13">
          <cell r="D13" t="str">
            <v>INE453I07161</v>
          </cell>
          <cell r="E13">
            <v>580</v>
          </cell>
          <cell r="F13">
            <v>5800</v>
          </cell>
        </row>
        <row r="14">
          <cell r="D14" t="str">
            <v>INE210A07014</v>
          </cell>
          <cell r="E14">
            <v>578</v>
          </cell>
          <cell r="F14">
            <v>3439.732044</v>
          </cell>
        </row>
        <row r="15">
          <cell r="D15" t="str">
            <v>INE683V07026</v>
          </cell>
          <cell r="E15">
            <v>266000</v>
          </cell>
          <cell r="F15">
            <v>2660</v>
          </cell>
        </row>
        <row r="16">
          <cell r="D16" t="str">
            <v>INE683V07018</v>
          </cell>
          <cell r="E16">
            <v>245000</v>
          </cell>
          <cell r="F16">
            <v>2450</v>
          </cell>
        </row>
        <row r="17">
          <cell r="D17" t="str">
            <v>INE01F007012</v>
          </cell>
          <cell r="E17">
            <v>340</v>
          </cell>
          <cell r="F17">
            <v>1275</v>
          </cell>
        </row>
        <row r="18">
          <cell r="D18" t="str">
            <v>INE434K07019</v>
          </cell>
          <cell r="E18">
            <v>150</v>
          </cell>
          <cell r="F18">
            <v>1021.7899481999999</v>
          </cell>
        </row>
        <row r="19">
          <cell r="D19" t="str">
            <v>INE453I07146</v>
          </cell>
          <cell r="E19">
            <v>35</v>
          </cell>
          <cell r="F19">
            <v>350</v>
          </cell>
        </row>
        <row r="20">
          <cell r="D20" t="str">
            <v>INE647U07015</v>
          </cell>
          <cell r="E20">
            <v>113</v>
          </cell>
          <cell r="F20">
            <v>282.5</v>
          </cell>
        </row>
        <row r="21">
          <cell r="D21" t="str">
            <v>INE453I07138</v>
          </cell>
          <cell r="E21">
            <v>25</v>
          </cell>
          <cell r="F21">
            <v>250</v>
          </cell>
        </row>
        <row r="22">
          <cell r="D22" t="str">
            <v>INE508G07018</v>
          </cell>
          <cell r="E22">
            <v>22573</v>
          </cell>
          <cell r="F22">
            <v>225.73</v>
          </cell>
        </row>
        <row r="23">
          <cell r="D23" t="str">
            <v>INE453I07153</v>
          </cell>
          <cell r="E23">
            <v>16</v>
          </cell>
          <cell r="F23">
            <v>160</v>
          </cell>
        </row>
        <row r="24">
          <cell r="D24" t="str">
            <v>INE434K07027</v>
          </cell>
          <cell r="E24">
            <v>20</v>
          </cell>
          <cell r="F24">
            <v>135.99669450000002</v>
          </cell>
        </row>
        <row r="27">
          <cell r="D27" t="str">
            <v>INE691I14JS7</v>
          </cell>
          <cell r="E27">
            <v>138</v>
          </cell>
          <cell r="F27">
            <v>672.5849734000001</v>
          </cell>
        </row>
        <row r="28">
          <cell r="D28" t="str">
            <v>INE704I1DNO0</v>
          </cell>
          <cell r="E28">
            <v>135</v>
          </cell>
          <cell r="F28">
            <v>658.487157</v>
          </cell>
        </row>
        <row r="29">
          <cell r="D29" t="str">
            <v>INE417C14041</v>
          </cell>
          <cell r="E29">
            <v>134</v>
          </cell>
          <cell r="F29">
            <v>648.6324772</v>
          </cell>
        </row>
      </sheetData>
      <sheetData sheetId="2">
        <row r="7">
          <cell r="D7" t="str">
            <v>INE656Y08016</v>
          </cell>
          <cell r="E7">
            <v>619</v>
          </cell>
          <cell r="F7">
            <v>7854.935096599999</v>
          </cell>
        </row>
        <row r="8">
          <cell r="D8" t="str">
            <v>INE030N07035</v>
          </cell>
          <cell r="E8">
            <v>458496</v>
          </cell>
          <cell r="F8">
            <v>4573.5021338</v>
          </cell>
        </row>
        <row r="9">
          <cell r="D9" t="str">
            <v>INE810V08015</v>
          </cell>
          <cell r="E9">
            <v>299</v>
          </cell>
          <cell r="F9">
            <v>3785.5147012</v>
          </cell>
        </row>
        <row r="10">
          <cell r="D10" t="str">
            <v>INE00UD07042</v>
          </cell>
          <cell r="E10">
            <v>200</v>
          </cell>
          <cell r="F10">
            <v>2024.2054795</v>
          </cell>
        </row>
        <row r="13">
          <cell r="D13" t="str">
            <v>INE117N07014</v>
          </cell>
          <cell r="E13">
            <v>650</v>
          </cell>
          <cell r="F13">
            <v>6299.9999998</v>
          </cell>
        </row>
        <row r="14">
          <cell r="D14" t="str">
            <v>INE434K07019</v>
          </cell>
          <cell r="E14">
            <v>552</v>
          </cell>
          <cell r="F14">
            <v>3761.3450660000003</v>
          </cell>
        </row>
        <row r="15">
          <cell r="D15" t="str">
            <v>INE453I07161</v>
          </cell>
          <cell r="E15">
            <v>261</v>
          </cell>
          <cell r="F15">
            <v>2610</v>
          </cell>
        </row>
        <row r="16">
          <cell r="D16" t="str">
            <v>INE210A07014</v>
          </cell>
          <cell r="E16">
            <v>380</v>
          </cell>
          <cell r="F16">
            <v>2261.4155307</v>
          </cell>
        </row>
        <row r="17">
          <cell r="D17" t="str">
            <v>INE437M07059</v>
          </cell>
          <cell r="E17">
            <v>120</v>
          </cell>
          <cell r="F17">
            <v>1200</v>
          </cell>
        </row>
        <row r="18">
          <cell r="D18" t="str">
            <v>INE01F007012</v>
          </cell>
          <cell r="E18">
            <v>286</v>
          </cell>
          <cell r="F18">
            <v>1072.5</v>
          </cell>
        </row>
        <row r="19">
          <cell r="D19" t="str">
            <v>INE683V07026</v>
          </cell>
          <cell r="E19">
            <v>61000</v>
          </cell>
          <cell r="F19">
            <v>610</v>
          </cell>
        </row>
        <row r="20">
          <cell r="D20" t="str">
            <v>INE434K07027</v>
          </cell>
          <cell r="E20">
            <v>85</v>
          </cell>
          <cell r="F20">
            <v>567.4899920999999</v>
          </cell>
        </row>
        <row r="21">
          <cell r="D21" t="str">
            <v>INE453I07153</v>
          </cell>
          <cell r="E21">
            <v>47</v>
          </cell>
          <cell r="F21">
            <v>470</v>
          </cell>
        </row>
        <row r="22">
          <cell r="D22" t="str">
            <v>INE647U07015</v>
          </cell>
          <cell r="E22">
            <v>173</v>
          </cell>
          <cell r="F22">
            <v>432.5</v>
          </cell>
        </row>
        <row r="23">
          <cell r="D23" t="str">
            <v>INE453I07146</v>
          </cell>
          <cell r="E23">
            <v>40</v>
          </cell>
          <cell r="F23">
            <v>400</v>
          </cell>
        </row>
        <row r="24">
          <cell r="D24" t="str">
            <v>INE508G07018</v>
          </cell>
          <cell r="E24">
            <v>8166</v>
          </cell>
          <cell r="F24">
            <v>81.66</v>
          </cell>
        </row>
        <row r="27">
          <cell r="D27" t="str">
            <v>INE691I14JS7</v>
          </cell>
          <cell r="E27">
            <v>107</v>
          </cell>
          <cell r="F27">
            <v>521.4970446</v>
          </cell>
        </row>
        <row r="28">
          <cell r="D28" t="str">
            <v>INE704I1DNO0</v>
          </cell>
          <cell r="E28">
            <v>106</v>
          </cell>
          <cell r="F28">
            <v>517.034362</v>
          </cell>
        </row>
        <row r="29">
          <cell r="D29" t="str">
            <v>INE417C14041</v>
          </cell>
          <cell r="E29">
            <v>103</v>
          </cell>
          <cell r="F29">
            <v>498.5757101</v>
          </cell>
        </row>
      </sheetData>
      <sheetData sheetId="3">
        <row r="7">
          <cell r="D7" t="str">
            <v>INE810V08015</v>
          </cell>
          <cell r="E7">
            <v>338</v>
          </cell>
          <cell r="F7">
            <v>4279.2774883</v>
          </cell>
        </row>
        <row r="8">
          <cell r="D8" t="str">
            <v>INE00UD07026</v>
          </cell>
          <cell r="E8">
            <v>250</v>
          </cell>
          <cell r="F8">
            <v>2530.2568493</v>
          </cell>
        </row>
        <row r="11">
          <cell r="D11" t="str">
            <v>INE434K07019</v>
          </cell>
          <cell r="E11">
            <v>334</v>
          </cell>
          <cell r="F11">
            <v>2275.1318281999997</v>
          </cell>
        </row>
        <row r="12">
          <cell r="D12" t="str">
            <v>INE117N07022</v>
          </cell>
          <cell r="E12">
            <v>90</v>
          </cell>
          <cell r="F12">
            <v>900</v>
          </cell>
        </row>
        <row r="13">
          <cell r="D13" t="str">
            <v>INE01F007012</v>
          </cell>
          <cell r="E13">
            <v>228</v>
          </cell>
          <cell r="F13">
            <v>855</v>
          </cell>
        </row>
        <row r="14">
          <cell r="D14" t="str">
            <v>INE882W07014</v>
          </cell>
          <cell r="E14">
            <v>30</v>
          </cell>
          <cell r="F14">
            <v>300</v>
          </cell>
        </row>
        <row r="15">
          <cell r="D15" t="str">
            <v>INE683V07026</v>
          </cell>
          <cell r="E15">
            <v>16000</v>
          </cell>
          <cell r="F15">
            <v>160</v>
          </cell>
        </row>
        <row r="16">
          <cell r="D16" t="str">
            <v>INE918Z07019</v>
          </cell>
          <cell r="E16">
            <v>200</v>
          </cell>
          <cell r="F16">
            <v>131.25</v>
          </cell>
        </row>
        <row r="17">
          <cell r="D17" t="str">
            <v>INE882W07022</v>
          </cell>
          <cell r="E17">
            <v>12.5</v>
          </cell>
          <cell r="F17">
            <v>125</v>
          </cell>
        </row>
        <row r="18">
          <cell r="D18" t="str">
            <v>INE453I07153</v>
          </cell>
          <cell r="E18">
            <v>11</v>
          </cell>
          <cell r="F18">
            <v>110</v>
          </cell>
        </row>
        <row r="19">
          <cell r="D19" t="str">
            <v>INE453I07138</v>
          </cell>
          <cell r="E19">
            <v>8</v>
          </cell>
          <cell r="F19">
            <v>80</v>
          </cell>
        </row>
        <row r="20">
          <cell r="D20" t="str">
            <v>INE453I07146</v>
          </cell>
          <cell r="E20">
            <v>8</v>
          </cell>
          <cell r="F20">
            <v>80</v>
          </cell>
        </row>
        <row r="21">
          <cell r="D21" t="str">
            <v>INE647U07015</v>
          </cell>
          <cell r="E21">
            <v>18</v>
          </cell>
          <cell r="F21">
            <v>45</v>
          </cell>
        </row>
        <row r="22">
          <cell r="D22" t="str">
            <v>INE210A07014</v>
          </cell>
          <cell r="E22">
            <v>7</v>
          </cell>
          <cell r="F22">
            <v>41.6576545</v>
          </cell>
        </row>
        <row r="23">
          <cell r="D23" t="str">
            <v>INE434K07027</v>
          </cell>
          <cell r="E23">
            <v>5</v>
          </cell>
          <cell r="F23">
            <v>33.9983479</v>
          </cell>
        </row>
        <row r="26">
          <cell r="D26" t="str">
            <v>INE704I1DNO0</v>
          </cell>
          <cell r="E26">
            <v>41</v>
          </cell>
          <cell r="F26">
            <v>199.98498800000002</v>
          </cell>
        </row>
        <row r="27">
          <cell r="D27" t="str">
            <v>INE691I14JS7</v>
          </cell>
          <cell r="E27">
            <v>38</v>
          </cell>
          <cell r="F27">
            <v>185.2045579</v>
          </cell>
        </row>
        <row r="28">
          <cell r="D28" t="str">
            <v>INE417C14041</v>
          </cell>
          <cell r="E28">
            <v>37</v>
          </cell>
          <cell r="F28">
            <v>179.1000123</v>
          </cell>
        </row>
      </sheetData>
      <sheetData sheetId="4">
        <row r="7">
          <cell r="D7" t="str">
            <v>INE810V08015</v>
          </cell>
          <cell r="E7">
            <v>206</v>
          </cell>
          <cell r="F7">
            <v>2608.0803627</v>
          </cell>
        </row>
        <row r="8">
          <cell r="D8" t="str">
            <v>INE00UD07018</v>
          </cell>
          <cell r="E8">
            <v>250</v>
          </cell>
          <cell r="F8">
            <v>2530.2568493</v>
          </cell>
        </row>
        <row r="9">
          <cell r="D9" t="str">
            <v>INE656Y08016</v>
          </cell>
          <cell r="E9">
            <v>17</v>
          </cell>
          <cell r="F9">
            <v>215.72519649999998</v>
          </cell>
        </row>
        <row r="12">
          <cell r="D12" t="str">
            <v>INE683V07026</v>
          </cell>
          <cell r="E12">
            <v>512000</v>
          </cell>
          <cell r="F12">
            <v>5120</v>
          </cell>
        </row>
        <row r="13">
          <cell r="D13" t="str">
            <v>INE508G07018</v>
          </cell>
          <cell r="E13">
            <v>282276</v>
          </cell>
          <cell r="F13">
            <v>2822.76</v>
          </cell>
        </row>
        <row r="14">
          <cell r="D14" t="str">
            <v>INE918Z07019</v>
          </cell>
          <cell r="E14">
            <v>1300</v>
          </cell>
          <cell r="F14">
            <v>858.3538561</v>
          </cell>
        </row>
        <row r="15">
          <cell r="D15" t="str">
            <v>INE437M07075</v>
          </cell>
          <cell r="E15">
            <v>84</v>
          </cell>
          <cell r="F15">
            <v>840</v>
          </cell>
        </row>
        <row r="16">
          <cell r="D16" t="str">
            <v>INE01F007012</v>
          </cell>
          <cell r="E16">
            <v>146</v>
          </cell>
          <cell r="F16">
            <v>547.5</v>
          </cell>
        </row>
        <row r="17">
          <cell r="D17" t="str">
            <v>INE434K07019</v>
          </cell>
          <cell r="E17">
            <v>68</v>
          </cell>
          <cell r="F17">
            <v>463.24825919999995</v>
          </cell>
        </row>
        <row r="18">
          <cell r="D18" t="str">
            <v>INE434K07027</v>
          </cell>
          <cell r="E18">
            <v>60</v>
          </cell>
          <cell r="F18">
            <v>408.0236231</v>
          </cell>
        </row>
        <row r="19">
          <cell r="D19" t="str">
            <v>INE453I07153</v>
          </cell>
          <cell r="E19">
            <v>40</v>
          </cell>
          <cell r="F19">
            <v>400</v>
          </cell>
        </row>
        <row r="20">
          <cell r="D20" t="str">
            <v>INE882W07014</v>
          </cell>
          <cell r="E20">
            <v>30</v>
          </cell>
          <cell r="F20">
            <v>300</v>
          </cell>
        </row>
        <row r="21">
          <cell r="D21" t="str">
            <v>INE647U07015</v>
          </cell>
          <cell r="E21">
            <v>97</v>
          </cell>
          <cell r="F21">
            <v>242.5</v>
          </cell>
        </row>
        <row r="22">
          <cell r="D22" t="str">
            <v>INE117N07030</v>
          </cell>
          <cell r="E22">
            <v>20</v>
          </cell>
          <cell r="F22">
            <v>200</v>
          </cell>
        </row>
        <row r="23">
          <cell r="D23" t="str">
            <v>INE453I07146</v>
          </cell>
          <cell r="E23">
            <v>16</v>
          </cell>
          <cell r="F23">
            <v>160</v>
          </cell>
        </row>
        <row r="24">
          <cell r="D24" t="str">
            <v>INE210A07014</v>
          </cell>
          <cell r="E24">
            <v>20</v>
          </cell>
          <cell r="F24">
            <v>119.02187</v>
          </cell>
        </row>
        <row r="25">
          <cell r="D25" t="str">
            <v>INE453I07161</v>
          </cell>
          <cell r="E25">
            <v>10</v>
          </cell>
          <cell r="F25">
            <v>100</v>
          </cell>
        </row>
        <row r="28">
          <cell r="D28" t="str">
            <v>INE704I1DNO0</v>
          </cell>
          <cell r="E28">
            <v>80</v>
          </cell>
          <cell r="F28">
            <v>390.2146105</v>
          </cell>
        </row>
        <row r="29">
          <cell r="D29" t="str">
            <v>INE417C14041</v>
          </cell>
          <cell r="E29">
            <v>80</v>
          </cell>
          <cell r="F29">
            <v>387.24326990000003</v>
          </cell>
        </row>
        <row r="30">
          <cell r="D30" t="str">
            <v>INE691I14JS7</v>
          </cell>
          <cell r="E30">
            <v>78</v>
          </cell>
          <cell r="F30">
            <v>380.15672409999996</v>
          </cell>
        </row>
      </sheetData>
      <sheetData sheetId="5">
        <row r="7">
          <cell r="D7" t="str">
            <v>INE656Y08016</v>
          </cell>
          <cell r="E7">
            <v>472</v>
          </cell>
          <cell r="F7">
            <v>5972.1869874</v>
          </cell>
        </row>
        <row r="8">
          <cell r="D8" t="str">
            <v>INE810V08015</v>
          </cell>
          <cell r="E8">
            <v>5</v>
          </cell>
          <cell r="F8">
            <v>63.302921399999995</v>
          </cell>
        </row>
        <row r="11">
          <cell r="D11" t="str">
            <v>INE683V07026</v>
          </cell>
          <cell r="E11">
            <v>395000</v>
          </cell>
          <cell r="F11">
            <v>3950</v>
          </cell>
        </row>
        <row r="12">
          <cell r="D12" t="str">
            <v>INE437M07083</v>
          </cell>
          <cell r="E12">
            <v>365</v>
          </cell>
          <cell r="F12">
            <v>3650</v>
          </cell>
        </row>
        <row r="13">
          <cell r="D13" t="str">
            <v>INE117N07048</v>
          </cell>
          <cell r="E13">
            <v>280</v>
          </cell>
          <cell r="F13">
            <v>2800</v>
          </cell>
        </row>
        <row r="14">
          <cell r="D14" t="str">
            <v>INE453I07161</v>
          </cell>
          <cell r="E14">
            <v>88</v>
          </cell>
          <cell r="F14">
            <v>880</v>
          </cell>
        </row>
        <row r="15">
          <cell r="D15" t="str">
            <v>INE434K07027</v>
          </cell>
          <cell r="E15">
            <v>80</v>
          </cell>
          <cell r="F15">
            <v>544.0972964</v>
          </cell>
        </row>
        <row r="16">
          <cell r="D16" t="str">
            <v>INE453I07146</v>
          </cell>
          <cell r="E16">
            <v>8</v>
          </cell>
          <cell r="F16">
            <v>80</v>
          </cell>
        </row>
        <row r="17">
          <cell r="D17" t="str">
            <v>INE210A07014</v>
          </cell>
          <cell r="E17">
            <v>10</v>
          </cell>
          <cell r="F17">
            <v>59.510935</v>
          </cell>
        </row>
        <row r="18">
          <cell r="D18" t="str">
            <v>INE647U07015</v>
          </cell>
          <cell r="E18">
            <v>10</v>
          </cell>
          <cell r="F18">
            <v>25</v>
          </cell>
        </row>
        <row r="19">
          <cell r="D19" t="str">
            <v>INE508G07018</v>
          </cell>
          <cell r="E19">
            <v>1985</v>
          </cell>
          <cell r="F19">
            <v>19.85</v>
          </cell>
        </row>
        <row r="22">
          <cell r="D22" t="str">
            <v>INE691I14JS7</v>
          </cell>
          <cell r="E22">
            <v>25</v>
          </cell>
          <cell r="F22">
            <v>121.84510390000001</v>
          </cell>
        </row>
        <row r="23">
          <cell r="D23" t="str">
            <v>INE417C14041</v>
          </cell>
          <cell r="E23">
            <v>25</v>
          </cell>
          <cell r="F23">
            <v>121.0135219</v>
          </cell>
        </row>
        <row r="24">
          <cell r="D24" t="str">
            <v>INE704I1DNO0</v>
          </cell>
          <cell r="E24">
            <v>24</v>
          </cell>
          <cell r="F24">
            <v>117.064386</v>
          </cell>
        </row>
      </sheetData>
      <sheetData sheetId="6">
        <row r="7">
          <cell r="D7" t="str">
            <v>INE656Y08016</v>
          </cell>
          <cell r="E7">
            <v>230</v>
          </cell>
          <cell r="F7">
            <v>2918.6350117</v>
          </cell>
        </row>
        <row r="8">
          <cell r="D8" t="str">
            <v>INE00UD07034</v>
          </cell>
          <cell r="E8">
            <v>200</v>
          </cell>
          <cell r="F8">
            <v>2024.2054795</v>
          </cell>
        </row>
        <row r="9">
          <cell r="D9" t="str">
            <v>INE810V08015</v>
          </cell>
          <cell r="E9">
            <v>77</v>
          </cell>
          <cell r="F9">
            <v>974.8649899</v>
          </cell>
        </row>
        <row r="10">
          <cell r="D10" t="str">
            <v>INE030N07027</v>
          </cell>
          <cell r="E10">
            <v>150000</v>
          </cell>
          <cell r="F10">
            <v>592.10519</v>
          </cell>
        </row>
        <row r="13">
          <cell r="D13" t="str">
            <v>INE434K07019</v>
          </cell>
          <cell r="E13">
            <v>146</v>
          </cell>
          <cell r="F13">
            <v>994.5153151</v>
          </cell>
        </row>
        <row r="14">
          <cell r="D14" t="str">
            <v>INE453I07138</v>
          </cell>
          <cell r="E14">
            <v>98</v>
          </cell>
          <cell r="F14">
            <v>980</v>
          </cell>
        </row>
        <row r="15">
          <cell r="D15" t="str">
            <v>INE437M07042</v>
          </cell>
          <cell r="E15">
            <v>100</v>
          </cell>
          <cell r="F15">
            <v>850.6221214</v>
          </cell>
        </row>
        <row r="16">
          <cell r="D16" t="str">
            <v>INE437M07067</v>
          </cell>
          <cell r="E16">
            <v>180</v>
          </cell>
          <cell r="F16">
            <v>455.3778831</v>
          </cell>
        </row>
        <row r="17">
          <cell r="D17" t="str">
            <v>INE453I07153</v>
          </cell>
          <cell r="E17">
            <v>43</v>
          </cell>
          <cell r="F17">
            <v>430</v>
          </cell>
        </row>
        <row r="18">
          <cell r="D18" t="str">
            <v>INE647U07015</v>
          </cell>
          <cell r="E18">
            <v>165</v>
          </cell>
          <cell r="F18">
            <v>412.5</v>
          </cell>
        </row>
        <row r="19">
          <cell r="D19" t="str">
            <v>INE453I07120</v>
          </cell>
          <cell r="E19">
            <v>125</v>
          </cell>
          <cell r="F19">
            <v>250</v>
          </cell>
        </row>
        <row r="20">
          <cell r="D20" t="str">
            <v>INE453I07146</v>
          </cell>
          <cell r="E20">
            <v>8</v>
          </cell>
          <cell r="F20">
            <v>80</v>
          </cell>
        </row>
        <row r="21">
          <cell r="D21" t="str">
            <v>INE918Z07019</v>
          </cell>
          <cell r="E21">
            <v>100</v>
          </cell>
          <cell r="F21">
            <v>65.625</v>
          </cell>
        </row>
        <row r="22">
          <cell r="D22" t="str">
            <v>INE453I07161</v>
          </cell>
          <cell r="E22">
            <v>4</v>
          </cell>
          <cell r="F22">
            <v>40</v>
          </cell>
        </row>
        <row r="23">
          <cell r="D23" t="str">
            <v>INE882W07022</v>
          </cell>
          <cell r="E23">
            <v>2.5</v>
          </cell>
          <cell r="F23">
            <v>25</v>
          </cell>
        </row>
        <row r="26">
          <cell r="D26" t="str">
            <v>INE417C14041</v>
          </cell>
          <cell r="E26">
            <v>79</v>
          </cell>
          <cell r="F26">
            <v>382.4027291</v>
          </cell>
        </row>
        <row r="27">
          <cell r="D27" t="str">
            <v>INE704I1DNO0</v>
          </cell>
          <cell r="E27">
            <v>75</v>
          </cell>
          <cell r="F27">
            <v>365.82619200000005</v>
          </cell>
        </row>
        <row r="28">
          <cell r="D28" t="str">
            <v>INE691I14JS7</v>
          </cell>
          <cell r="E28">
            <v>72</v>
          </cell>
          <cell r="F28">
            <v>350.9138992</v>
          </cell>
        </row>
      </sheetData>
      <sheetData sheetId="7">
        <row r="7">
          <cell r="D7" t="str">
            <v>INE030N07027</v>
          </cell>
          <cell r="E7">
            <v>340000</v>
          </cell>
          <cell r="F7">
            <v>3400</v>
          </cell>
        </row>
        <row r="8">
          <cell r="D8" t="str">
            <v>INE656Y08016</v>
          </cell>
          <cell r="E8">
            <v>215</v>
          </cell>
          <cell r="F8">
            <v>2728.28925</v>
          </cell>
        </row>
        <row r="9">
          <cell r="D9" t="str">
            <v>INE810V08015</v>
          </cell>
          <cell r="E9">
            <v>125</v>
          </cell>
          <cell r="F9">
            <v>1582.5730356</v>
          </cell>
        </row>
        <row r="10">
          <cell r="D10" t="str">
            <v>INE030N07035</v>
          </cell>
          <cell r="E10">
            <v>70000</v>
          </cell>
          <cell r="F10">
            <v>276.315755</v>
          </cell>
        </row>
        <row r="13">
          <cell r="D13" t="str">
            <v>INE437M07075</v>
          </cell>
          <cell r="E13">
            <v>410</v>
          </cell>
          <cell r="F13">
            <v>4100</v>
          </cell>
        </row>
        <row r="14">
          <cell r="D14" t="str">
            <v>INE117N07030</v>
          </cell>
          <cell r="E14">
            <v>160</v>
          </cell>
          <cell r="F14">
            <v>1600</v>
          </cell>
        </row>
        <row r="15">
          <cell r="D15" t="str">
            <v>INE117N07022</v>
          </cell>
          <cell r="E15">
            <v>100</v>
          </cell>
          <cell r="F15">
            <v>1000</v>
          </cell>
        </row>
        <row r="16">
          <cell r="D16" t="str">
            <v>INE453I07153</v>
          </cell>
          <cell r="E16">
            <v>43</v>
          </cell>
          <cell r="F16">
            <v>430</v>
          </cell>
        </row>
        <row r="17">
          <cell r="D17" t="str">
            <v>INE453I07146</v>
          </cell>
          <cell r="E17">
            <v>24</v>
          </cell>
          <cell r="F17">
            <v>240</v>
          </cell>
        </row>
        <row r="18">
          <cell r="D18" t="str">
            <v>INE918Z07019</v>
          </cell>
          <cell r="E18">
            <v>100</v>
          </cell>
          <cell r="F18">
            <v>65.625</v>
          </cell>
        </row>
        <row r="19">
          <cell r="D19" t="str">
            <v>INE647U07015</v>
          </cell>
          <cell r="E19">
            <v>24</v>
          </cell>
          <cell r="F19">
            <v>60</v>
          </cell>
        </row>
        <row r="22">
          <cell r="D22" t="str">
            <v>INE691I14JS7</v>
          </cell>
          <cell r="E22">
            <v>42</v>
          </cell>
          <cell r="F22">
            <v>204.6997745</v>
          </cell>
        </row>
        <row r="23">
          <cell r="D23" t="str">
            <v>INE417C14041</v>
          </cell>
          <cell r="E23">
            <v>42</v>
          </cell>
          <cell r="F23">
            <v>203.30271670000002</v>
          </cell>
        </row>
        <row r="24">
          <cell r="D24" t="str">
            <v>INE704I1DNO0</v>
          </cell>
          <cell r="E24">
            <v>39</v>
          </cell>
          <cell r="F24">
            <v>190.2296225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44013</v>
          </cell>
        </row>
        <row r="5">
          <cell r="D5">
            <v>44043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9.28125" style="0" bestFit="1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96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8</v>
      </c>
      <c r="C7" s="10" t="s">
        <v>85</v>
      </c>
      <c r="D7" s="10" t="s">
        <v>10</v>
      </c>
      <c r="E7" s="11">
        <v>547</v>
      </c>
      <c r="F7" s="11">
        <v>6941.2754408</v>
      </c>
      <c r="G7" s="21">
        <v>17.83433854649511</v>
      </c>
    </row>
    <row r="8" spans="1:7" ht="15">
      <c r="A8" s="8">
        <v>2</v>
      </c>
      <c r="B8" s="13" t="s">
        <v>11</v>
      </c>
      <c r="C8" s="10" t="s">
        <v>86</v>
      </c>
      <c r="D8" s="10" t="s">
        <v>13</v>
      </c>
      <c r="E8" s="11">
        <v>200</v>
      </c>
      <c r="F8" s="11">
        <v>2532.116857</v>
      </c>
      <c r="G8" s="21">
        <v>6.5058114538414715</v>
      </c>
    </row>
    <row r="9" spans="1:7" ht="15">
      <c r="A9" s="8">
        <v>3</v>
      </c>
      <c r="B9" s="13" t="s">
        <v>14</v>
      </c>
      <c r="C9" s="10" t="s">
        <v>90</v>
      </c>
      <c r="D9" s="10" t="s">
        <v>15</v>
      </c>
      <c r="E9" s="11">
        <v>100</v>
      </c>
      <c r="F9" s="11">
        <v>1012.1027397</v>
      </c>
      <c r="G9" s="21">
        <v>2.600413001557058</v>
      </c>
    </row>
    <row r="10" spans="1:7" ht="15">
      <c r="A10" s="8">
        <v>4</v>
      </c>
      <c r="B10" s="13" t="s">
        <v>19</v>
      </c>
      <c r="C10" s="10" t="s">
        <v>83</v>
      </c>
      <c r="D10" s="10" t="s">
        <v>21</v>
      </c>
      <c r="E10" s="11">
        <v>117143</v>
      </c>
      <c r="F10" s="11">
        <v>459.8247072</v>
      </c>
      <c r="G10" s="21">
        <v>1.1814355402243826</v>
      </c>
    </row>
    <row r="11" spans="1:7" ht="15">
      <c r="A11" s="8"/>
      <c r="B11" s="13"/>
      <c r="C11" s="10"/>
      <c r="D11" s="10"/>
      <c r="E11" s="11"/>
      <c r="F11" s="11"/>
      <c r="G11" s="14"/>
    </row>
    <row r="12" spans="1:7" ht="15">
      <c r="A12" s="8"/>
      <c r="B12" s="9" t="s">
        <v>22</v>
      </c>
      <c r="C12" s="13"/>
      <c r="D12" s="13"/>
      <c r="E12" s="13"/>
      <c r="F12" s="13"/>
      <c r="G12" s="13"/>
    </row>
    <row r="13" spans="1:7" ht="15">
      <c r="A13" s="8">
        <v>5</v>
      </c>
      <c r="B13" s="13" t="s">
        <v>23</v>
      </c>
      <c r="C13" s="10" t="s">
        <v>82</v>
      </c>
      <c r="D13" s="10" t="s">
        <v>25</v>
      </c>
      <c r="E13" s="11">
        <v>580</v>
      </c>
      <c r="F13" s="11">
        <v>5800</v>
      </c>
      <c r="G13" s="21">
        <v>14.902039899132719</v>
      </c>
    </row>
    <row r="14" spans="1:7" ht="15">
      <c r="A14" s="8">
        <f aca="true" t="shared" si="0" ref="A14:A24">A13+1</f>
        <v>6</v>
      </c>
      <c r="B14" s="13" t="s">
        <v>26</v>
      </c>
      <c r="C14" s="10" t="s">
        <v>80</v>
      </c>
      <c r="D14" s="10" t="s">
        <v>27</v>
      </c>
      <c r="E14" s="11">
        <v>578</v>
      </c>
      <c r="F14" s="11">
        <v>3439.732044</v>
      </c>
      <c r="G14" s="21">
        <v>8.837762786554023</v>
      </c>
    </row>
    <row r="15" spans="1:7" ht="15">
      <c r="A15" s="8">
        <f t="shared" si="0"/>
        <v>7</v>
      </c>
      <c r="B15" s="13" t="s">
        <v>28</v>
      </c>
      <c r="C15" s="10" t="s">
        <v>80</v>
      </c>
      <c r="D15" s="10" t="s">
        <v>29</v>
      </c>
      <c r="E15" s="11">
        <v>266000</v>
      </c>
      <c r="F15" s="11">
        <v>2660</v>
      </c>
      <c r="G15" s="21">
        <v>6.834383815809144</v>
      </c>
    </row>
    <row r="16" spans="1:7" ht="15">
      <c r="A16" s="8">
        <f t="shared" si="0"/>
        <v>8</v>
      </c>
      <c r="B16" s="13" t="s">
        <v>28</v>
      </c>
      <c r="C16" s="10" t="s">
        <v>80</v>
      </c>
      <c r="D16" s="10" t="s">
        <v>30</v>
      </c>
      <c r="E16" s="11">
        <v>245000</v>
      </c>
      <c r="F16" s="11">
        <v>2450</v>
      </c>
      <c r="G16" s="21">
        <v>6.2948271987715785</v>
      </c>
    </row>
    <row r="17" spans="1:7" ht="15">
      <c r="A17" s="8">
        <f t="shared" si="0"/>
        <v>9</v>
      </c>
      <c r="B17" s="13" t="s">
        <v>31</v>
      </c>
      <c r="C17" s="10" t="s">
        <v>80</v>
      </c>
      <c r="D17" s="10" t="s">
        <v>32</v>
      </c>
      <c r="E17" s="11">
        <v>340</v>
      </c>
      <c r="F17" s="11">
        <v>1275</v>
      </c>
      <c r="G17" s="21">
        <v>3.2758794605852093</v>
      </c>
    </row>
    <row r="18" spans="1:7" ht="15">
      <c r="A18" s="8">
        <f t="shared" si="0"/>
        <v>10</v>
      </c>
      <c r="B18" s="13" t="s">
        <v>33</v>
      </c>
      <c r="C18" s="10" t="s">
        <v>80</v>
      </c>
      <c r="D18" s="10" t="s">
        <v>34</v>
      </c>
      <c r="E18" s="11">
        <v>150</v>
      </c>
      <c r="F18" s="11">
        <v>1021.7899481999999</v>
      </c>
      <c r="G18" s="21">
        <v>2.6253025132084744</v>
      </c>
    </row>
    <row r="19" spans="1:7" ht="15">
      <c r="A19" s="8">
        <f t="shared" si="0"/>
        <v>11</v>
      </c>
      <c r="B19" s="13" t="s">
        <v>23</v>
      </c>
      <c r="C19" s="10" t="s">
        <v>82</v>
      </c>
      <c r="D19" s="10" t="s">
        <v>38</v>
      </c>
      <c r="E19" s="11">
        <v>35</v>
      </c>
      <c r="F19" s="11">
        <v>350</v>
      </c>
      <c r="G19" s="21">
        <v>0.8992610283959399</v>
      </c>
    </row>
    <row r="20" spans="1:7" ht="15">
      <c r="A20" s="8">
        <f t="shared" si="0"/>
        <v>12</v>
      </c>
      <c r="B20" s="13" t="s">
        <v>35</v>
      </c>
      <c r="C20" s="43" t="s">
        <v>84</v>
      </c>
      <c r="D20" s="10" t="s">
        <v>37</v>
      </c>
      <c r="E20" s="11">
        <v>113</v>
      </c>
      <c r="F20" s="11">
        <v>282.5</v>
      </c>
      <c r="G20" s="21">
        <v>0.7258321157767229</v>
      </c>
    </row>
    <row r="21" spans="1:7" ht="15">
      <c r="A21" s="8">
        <f t="shared" si="0"/>
        <v>13</v>
      </c>
      <c r="B21" s="13" t="s">
        <v>23</v>
      </c>
      <c r="C21" s="10" t="s">
        <v>82</v>
      </c>
      <c r="D21" s="10" t="s">
        <v>39</v>
      </c>
      <c r="E21" s="11">
        <v>25</v>
      </c>
      <c r="F21" s="11">
        <v>250</v>
      </c>
      <c r="G21" s="21">
        <v>0.6423293059970999</v>
      </c>
    </row>
    <row r="22" spans="1:7" ht="15">
      <c r="A22" s="8">
        <f t="shared" si="0"/>
        <v>14</v>
      </c>
      <c r="B22" s="13" t="s">
        <v>40</v>
      </c>
      <c r="C22" s="10" t="s">
        <v>91</v>
      </c>
      <c r="D22" s="10" t="s">
        <v>41</v>
      </c>
      <c r="E22" s="11">
        <v>22573</v>
      </c>
      <c r="F22" s="11">
        <v>225.73</v>
      </c>
      <c r="G22" s="21">
        <v>0.5799719769709014</v>
      </c>
    </row>
    <row r="23" spans="1:7" ht="15">
      <c r="A23" s="8">
        <f t="shared" si="0"/>
        <v>15</v>
      </c>
      <c r="B23" s="13" t="s">
        <v>23</v>
      </c>
      <c r="C23" s="10" t="s">
        <v>82</v>
      </c>
      <c r="D23" s="10" t="s">
        <v>42</v>
      </c>
      <c r="E23" s="11">
        <v>16</v>
      </c>
      <c r="F23" s="11">
        <v>160</v>
      </c>
      <c r="G23" s="21">
        <v>0.411090755838144</v>
      </c>
    </row>
    <row r="24" spans="1:7" ht="15">
      <c r="A24" s="8">
        <f t="shared" si="0"/>
        <v>16</v>
      </c>
      <c r="B24" s="13" t="s">
        <v>33</v>
      </c>
      <c r="C24" s="10" t="s">
        <v>80</v>
      </c>
      <c r="D24" s="10" t="s">
        <v>43</v>
      </c>
      <c r="E24" s="11">
        <v>20</v>
      </c>
      <c r="F24" s="11">
        <v>135.99669450000002</v>
      </c>
      <c r="G24" s="21">
        <v>0.3494186495843385</v>
      </c>
    </row>
    <row r="25" spans="1:7" ht="15">
      <c r="A25" s="8"/>
      <c r="B25" s="13"/>
      <c r="C25" s="10"/>
      <c r="D25" s="10"/>
      <c r="E25" s="11"/>
      <c r="F25" s="11"/>
      <c r="G25" s="21"/>
    </row>
    <row r="26" spans="1:7" ht="15">
      <c r="A26" s="8"/>
      <c r="B26" s="44" t="s">
        <v>93</v>
      </c>
      <c r="C26" s="10"/>
      <c r="D26" s="10"/>
      <c r="E26" s="11"/>
      <c r="F26" s="11"/>
      <c r="G26" s="21"/>
    </row>
    <row r="27" spans="1:7" ht="15">
      <c r="A27" s="8">
        <v>1</v>
      </c>
      <c r="B27" s="13" t="s">
        <v>16</v>
      </c>
      <c r="C27" s="10" t="s">
        <v>92</v>
      </c>
      <c r="D27" s="10" t="s">
        <v>77</v>
      </c>
      <c r="E27" s="11">
        <v>138</v>
      </c>
      <c r="F27" s="11">
        <v>672.5849734000001</v>
      </c>
      <c r="G27" s="21">
        <v>1.7280841567524</v>
      </c>
    </row>
    <row r="28" spans="1:7" ht="15">
      <c r="A28" s="8">
        <v>2</v>
      </c>
      <c r="B28" s="13" t="s">
        <v>94</v>
      </c>
      <c r="C28" s="10" t="s">
        <v>17</v>
      </c>
      <c r="D28" s="10" t="s">
        <v>75</v>
      </c>
      <c r="E28" s="11">
        <v>135</v>
      </c>
      <c r="F28" s="11">
        <v>658.487157</v>
      </c>
      <c r="G28" s="21">
        <v>1.6918623942552538</v>
      </c>
    </row>
    <row r="29" spans="1:7" ht="15">
      <c r="A29" s="8">
        <v>3</v>
      </c>
      <c r="B29" s="13" t="s">
        <v>18</v>
      </c>
      <c r="C29" s="10" t="s">
        <v>17</v>
      </c>
      <c r="D29" s="10" t="s">
        <v>76</v>
      </c>
      <c r="E29" s="11">
        <v>134</v>
      </c>
      <c r="F29" s="11">
        <v>648.6324772</v>
      </c>
      <c r="G29" s="21">
        <v>1.666542595708223</v>
      </c>
    </row>
    <row r="30" spans="1:7" ht="15">
      <c r="A30" s="8"/>
      <c r="B30" s="13"/>
      <c r="C30" s="10"/>
      <c r="D30" s="10"/>
      <c r="E30" s="11"/>
      <c r="F30" s="11"/>
      <c r="G30" s="21"/>
    </row>
    <row r="31" spans="1:7" ht="15">
      <c r="A31" s="24"/>
      <c r="B31" s="25" t="s">
        <v>44</v>
      </c>
      <c r="C31" s="26"/>
      <c r="D31" s="26"/>
      <c r="E31" s="27">
        <v>0</v>
      </c>
      <c r="F31" s="27">
        <f>SUM(F7:F29)</f>
        <v>30975.773039</v>
      </c>
      <c r="G31" s="28">
        <f>SUM(G7:G29)</f>
        <v>79.5865871954582</v>
      </c>
    </row>
    <row r="32" spans="1:7" ht="15">
      <c r="A32" s="3"/>
      <c r="B32" s="9" t="s">
        <v>45</v>
      </c>
      <c r="C32" s="4"/>
      <c r="D32" s="4"/>
      <c r="E32" s="5"/>
      <c r="F32" s="6"/>
      <c r="G32" s="7"/>
    </row>
    <row r="33" spans="1:7" ht="15">
      <c r="A33" s="8"/>
      <c r="B33" s="13" t="s">
        <v>45</v>
      </c>
      <c r="C33" s="10"/>
      <c r="D33" s="10"/>
      <c r="E33" s="11"/>
      <c r="F33" s="11">
        <v>7883.0907034</v>
      </c>
      <c r="G33" s="21">
        <f>F33/XDO_?ST_MARKET_VALUE_4?*100</f>
        <v>20.25416072250845</v>
      </c>
    </row>
    <row r="34" spans="1:7" ht="15">
      <c r="A34" s="24"/>
      <c r="B34" s="25" t="s">
        <v>44</v>
      </c>
      <c r="C34" s="26"/>
      <c r="D34" s="26"/>
      <c r="E34" s="34"/>
      <c r="F34" s="27">
        <v>7883.091</v>
      </c>
      <c r="G34" s="28">
        <v>20.25</v>
      </c>
    </row>
    <row r="35" spans="1:7" ht="15">
      <c r="A35" s="15"/>
      <c r="B35" s="18" t="s">
        <v>46</v>
      </c>
      <c r="C35" s="16"/>
      <c r="D35" s="16"/>
      <c r="E35" s="17"/>
      <c r="F35" s="19"/>
      <c r="G35" s="20"/>
    </row>
    <row r="36" spans="1:7" ht="15">
      <c r="A36" s="15"/>
      <c r="B36" s="18" t="s">
        <v>47</v>
      </c>
      <c r="C36" s="16"/>
      <c r="D36" s="16"/>
      <c r="E36" s="17"/>
      <c r="F36" s="11">
        <f>XDO_?ST_MARKET_VALUE_4?-XDO_?ST_MARKET_VALUE_3?-XDO_?ST_TOTAL_MARKET_VALUE?</f>
        <v>61.98196099999768</v>
      </c>
      <c r="G36" s="21">
        <f>XDO_?ST_LEFT_MARKET_VAL?/XDO_?ST_MARKET_VALUE_4?*100</f>
        <v>0.1592513199738713</v>
      </c>
    </row>
    <row r="37" spans="1:7" ht="15">
      <c r="A37" s="24"/>
      <c r="B37" s="35" t="s">
        <v>44</v>
      </c>
      <c r="C37" s="26"/>
      <c r="D37" s="26"/>
      <c r="E37" s="34"/>
      <c r="F37" s="27">
        <f>XDO_?ST_LEFT_MARKET_VAL?</f>
        <v>61.98196099999768</v>
      </c>
      <c r="G37" s="28">
        <v>0.15925131997386194</v>
      </c>
    </row>
    <row r="38" spans="1:7" ht="15">
      <c r="A38" s="36"/>
      <c r="B38" s="38" t="s">
        <v>48</v>
      </c>
      <c r="C38" s="37"/>
      <c r="D38" s="37"/>
      <c r="E38" s="37"/>
      <c r="F38" s="22">
        <v>38920.846</v>
      </c>
      <c r="G38" s="23">
        <f>XDO_?ST_LEFT_PER_ASSETS_1?+XDO_?ST_PER_ASSETS_3?+XDO_?ST_TOTAL_PER_ASSETS?</f>
        <v>99.99583851543206</v>
      </c>
    </row>
    <row r="40" spans="1:7" ht="30" customHeight="1">
      <c r="A40" s="45" t="s">
        <v>103</v>
      </c>
      <c r="B40" s="48" t="s">
        <v>104</v>
      </c>
      <c r="C40" s="48"/>
      <c r="D40" s="48"/>
      <c r="E40" s="48"/>
      <c r="F40" s="48"/>
      <c r="G40" s="49"/>
    </row>
  </sheetData>
  <sheetProtection/>
  <mergeCells count="3">
    <mergeCell ref="A2:G2"/>
    <mergeCell ref="A3:G3"/>
    <mergeCell ref="B40:G40"/>
  </mergeCells>
  <conditionalFormatting sqref="C31:D31 C34:E37 F35">
    <cfRule type="cellIs" priority="1" dxfId="14" operator="lessThan" stopIfTrue="1">
      <formula>0</formula>
    </cfRule>
  </conditionalFormatting>
  <conditionalFormatting sqref="G35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8.7109375" style="0" bestFit="1" customWidth="1"/>
  </cols>
  <sheetData>
    <row r="1" ht="15">
      <c r="A1" s="54" t="s">
        <v>114</v>
      </c>
    </row>
    <row r="2" ht="15">
      <c r="A2" t="s">
        <v>115</v>
      </c>
    </row>
    <row r="3" ht="15">
      <c r="A3" t="s">
        <v>116</v>
      </c>
    </row>
    <row r="5" ht="15">
      <c r="A5" s="54" t="s">
        <v>117</v>
      </c>
    </row>
    <row r="6" ht="15">
      <c r="A6" t="s">
        <v>115</v>
      </c>
    </row>
    <row r="7" ht="15">
      <c r="A7" t="s">
        <v>116</v>
      </c>
    </row>
    <row r="9" ht="15">
      <c r="A9" s="54" t="s">
        <v>118</v>
      </c>
    </row>
    <row r="10" ht="15">
      <c r="A10" t="s">
        <v>115</v>
      </c>
    </row>
    <row r="11" ht="15">
      <c r="A1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1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10.42187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55" t="s">
        <v>119</v>
      </c>
      <c r="B5" s="55"/>
      <c r="C5" s="55"/>
      <c r="D5" s="55"/>
      <c r="E5" s="55"/>
      <c r="F5" s="55"/>
    </row>
    <row r="6" spans="1:6" ht="15.75" customHeight="1">
      <c r="A6" s="56"/>
      <c r="B6" s="56"/>
      <c r="C6" s="56"/>
      <c r="D6" s="56"/>
      <c r="E6" s="56"/>
      <c r="F6" s="56"/>
    </row>
    <row r="7" spans="1:6" ht="15.75" customHeight="1">
      <c r="A7" s="57" t="s">
        <v>120</v>
      </c>
      <c r="B7" s="57"/>
      <c r="C7" s="57"/>
      <c r="D7" s="57"/>
      <c r="E7" s="57"/>
      <c r="F7" s="57"/>
    </row>
    <row r="8" spans="1:6" ht="15.75" customHeight="1">
      <c r="A8" s="58"/>
      <c r="B8" s="58"/>
      <c r="C8" s="58"/>
      <c r="D8" s="58"/>
      <c r="E8" s="58"/>
      <c r="F8" s="58"/>
    </row>
    <row r="9" spans="1:6" ht="15">
      <c r="A9" s="59" t="s">
        <v>107</v>
      </c>
      <c r="B9" s="60"/>
      <c r="C9" s="60"/>
      <c r="D9" s="60"/>
      <c r="E9" s="60"/>
      <c r="F9" s="61"/>
    </row>
    <row r="10" spans="1:6" ht="27" customHeight="1">
      <c r="A10" s="62" t="s">
        <v>1</v>
      </c>
      <c r="B10" s="63" t="s">
        <v>121</v>
      </c>
      <c r="C10" s="63" t="s">
        <v>4</v>
      </c>
      <c r="D10" s="63" t="s">
        <v>5</v>
      </c>
      <c r="E10" s="64" t="s">
        <v>122</v>
      </c>
      <c r="F10" s="65" t="s">
        <v>123</v>
      </c>
    </row>
    <row r="11" spans="1:6" ht="21.75" customHeight="1">
      <c r="A11" s="66"/>
      <c r="B11" s="67"/>
      <c r="C11" s="67"/>
      <c r="D11" s="67"/>
      <c r="E11" s="64" t="s">
        <v>124</v>
      </c>
      <c r="F11" s="68"/>
    </row>
    <row r="12" spans="1:6" s="74" customFormat="1" ht="21.75" customHeight="1">
      <c r="A12" s="69"/>
      <c r="B12" s="70" t="s">
        <v>125</v>
      </c>
      <c r="C12" s="69"/>
      <c r="D12" s="71"/>
      <c r="E12" s="72"/>
      <c r="F12" s="73"/>
    </row>
    <row r="13" spans="1:6" ht="15">
      <c r="A13" s="75">
        <v>1</v>
      </c>
      <c r="B13" s="76" t="s">
        <v>16</v>
      </c>
      <c r="C13" s="76" t="s">
        <v>77</v>
      </c>
      <c r="D13" s="76">
        <v>138</v>
      </c>
      <c r="E13" s="77">
        <f>VLOOKUP(C13,'[1]IL01'!$D$7:$F$29,3,0)</f>
        <v>672.5849734000001</v>
      </c>
      <c r="F13" s="78">
        <f>E13/$E$38</f>
        <v>0.017280841670753912</v>
      </c>
    </row>
    <row r="14" spans="1:6" ht="15">
      <c r="A14" s="75">
        <v>2</v>
      </c>
      <c r="B14" s="76" t="s">
        <v>94</v>
      </c>
      <c r="C14" s="76" t="s">
        <v>75</v>
      </c>
      <c r="D14" s="76">
        <v>135</v>
      </c>
      <c r="E14" s="77">
        <f>VLOOKUP(C14,'[1]IL01'!$D$7:$F$29,3,0)</f>
        <v>658.487157</v>
      </c>
      <c r="F14" s="78">
        <f>E14/$E$38</f>
        <v>0.016918624043618685</v>
      </c>
    </row>
    <row r="15" spans="1:6" ht="15">
      <c r="A15" s="75">
        <v>3</v>
      </c>
      <c r="B15" s="76" t="s">
        <v>18</v>
      </c>
      <c r="C15" s="76" t="s">
        <v>76</v>
      </c>
      <c r="D15" s="76">
        <v>134</v>
      </c>
      <c r="E15" s="77">
        <f>VLOOKUP(C15,'[1]IL01'!$D$7:$F$29,3,0)</f>
        <v>648.6324772</v>
      </c>
      <c r="F15" s="78">
        <f>E15/$E$38</f>
        <v>0.01666542605663586</v>
      </c>
    </row>
    <row r="16" spans="1:6" ht="15">
      <c r="A16" s="75"/>
      <c r="B16" s="76"/>
      <c r="C16" s="76"/>
      <c r="D16" s="76"/>
      <c r="E16" s="77"/>
      <c r="F16" s="78"/>
    </row>
    <row r="17" spans="1:6" ht="15">
      <c r="A17" s="70"/>
      <c r="B17" s="70" t="s">
        <v>126</v>
      </c>
      <c r="C17" s="70"/>
      <c r="D17" s="79"/>
      <c r="E17" s="80"/>
      <c r="F17" s="81"/>
    </row>
    <row r="18" spans="1:6" ht="15">
      <c r="A18" s="75">
        <v>1</v>
      </c>
      <c r="B18" s="76" t="s">
        <v>8</v>
      </c>
      <c r="C18" s="76" t="s">
        <v>10</v>
      </c>
      <c r="D18" s="76">
        <v>547</v>
      </c>
      <c r="E18" s="77">
        <f>VLOOKUP(C18,'[1]IL01'!$D$7:$F$29,3,0)</f>
        <v>6941.2754408</v>
      </c>
      <c r="F18" s="78">
        <f>E18/$E$38</f>
        <v>0.17834338653031429</v>
      </c>
    </row>
    <row r="19" spans="1:6" ht="15">
      <c r="A19" s="75">
        <v>2</v>
      </c>
      <c r="B19" s="76" t="s">
        <v>11</v>
      </c>
      <c r="C19" s="76" t="s">
        <v>13</v>
      </c>
      <c r="D19" s="76">
        <v>200</v>
      </c>
      <c r="E19" s="77">
        <f>VLOOKUP(C19,'[1]IL01'!$D$7:$F$29,3,0)</f>
        <v>2532.116857</v>
      </c>
      <c r="F19" s="78">
        <f>E19/$E$38</f>
        <v>0.06505811492704992</v>
      </c>
    </row>
    <row r="20" spans="1:6" ht="15">
      <c r="A20" s="75">
        <v>3</v>
      </c>
      <c r="B20" s="76" t="s">
        <v>14</v>
      </c>
      <c r="C20" s="76" t="s">
        <v>15</v>
      </c>
      <c r="D20" s="76">
        <v>100</v>
      </c>
      <c r="E20" s="77">
        <f>VLOOKUP(C20,'[1]IL01'!$D$7:$F$29,3,0)</f>
        <v>1012.1027397</v>
      </c>
      <c r="F20" s="78">
        <f>E20/$E$38</f>
        <v>0.026004130170910474</v>
      </c>
    </row>
    <row r="21" spans="1:6" ht="15">
      <c r="A21" s="75">
        <v>4</v>
      </c>
      <c r="B21" s="76" t="s">
        <v>19</v>
      </c>
      <c r="C21" s="76" t="s">
        <v>21</v>
      </c>
      <c r="D21" s="76">
        <v>117143</v>
      </c>
      <c r="E21" s="77">
        <f>VLOOKUP(C21,'[1]IL01'!$D$7:$F$29,3,0)</f>
        <v>459.8247072</v>
      </c>
      <c r="F21" s="78">
        <f>E21/$E$38</f>
        <v>0.011814355472818797</v>
      </c>
    </row>
    <row r="22" spans="1:6" ht="15">
      <c r="A22" s="75"/>
      <c r="B22" s="76"/>
      <c r="C22" s="76"/>
      <c r="D22" s="76"/>
      <c r="E22" s="77"/>
      <c r="F22" s="78"/>
    </row>
    <row r="23" spans="1:6" ht="15">
      <c r="A23" s="70"/>
      <c r="B23" s="70" t="s">
        <v>127</v>
      </c>
      <c r="C23" s="70"/>
      <c r="D23" s="79"/>
      <c r="E23" s="80"/>
      <c r="F23" s="81"/>
    </row>
    <row r="24" spans="1:6" ht="15">
      <c r="A24" s="75">
        <v>5</v>
      </c>
      <c r="B24" s="76" t="s">
        <v>23</v>
      </c>
      <c r="C24" s="76" t="s">
        <v>25</v>
      </c>
      <c r="D24" s="76">
        <v>580</v>
      </c>
      <c r="E24" s="77">
        <f>VLOOKUP(C24,'[1]IL01'!$D$7:$F$29,3,0)</f>
        <v>5800</v>
      </c>
      <c r="F24" s="78">
        <f aca="true" t="shared" si="0" ref="F24:F35">E24/$E$38</f>
        <v>0.14902039988152474</v>
      </c>
    </row>
    <row r="25" spans="1:6" ht="15">
      <c r="A25" s="75">
        <v>6</v>
      </c>
      <c r="B25" s="76" t="s">
        <v>26</v>
      </c>
      <c r="C25" s="76" t="s">
        <v>27</v>
      </c>
      <c r="D25" s="76">
        <v>578</v>
      </c>
      <c r="E25" s="77">
        <f>VLOOKUP(C25,'[1]IL01'!$D$7:$F$29,3,0)</f>
        <v>3439.732044</v>
      </c>
      <c r="F25" s="78">
        <f t="shared" si="0"/>
        <v>0.08837762839347835</v>
      </c>
    </row>
    <row r="26" spans="1:6" ht="15">
      <c r="A26" s="75">
        <v>7</v>
      </c>
      <c r="B26" s="76" t="s">
        <v>28</v>
      </c>
      <c r="C26" s="76" t="s">
        <v>29</v>
      </c>
      <c r="D26" s="76">
        <v>266000</v>
      </c>
      <c r="E26" s="77">
        <f>VLOOKUP(C26,'[1]IL01'!$D$7:$F$29,3,0)</f>
        <v>2660</v>
      </c>
      <c r="F26" s="78">
        <f t="shared" si="0"/>
        <v>0.06834383856635445</v>
      </c>
    </row>
    <row r="27" spans="1:6" ht="15">
      <c r="A27" s="75">
        <v>8</v>
      </c>
      <c r="B27" s="76" t="s">
        <v>28</v>
      </c>
      <c r="C27" s="76" t="s">
        <v>30</v>
      </c>
      <c r="D27" s="76">
        <v>245000</v>
      </c>
      <c r="E27" s="77">
        <f>VLOOKUP(C27,'[1]IL01'!$D$7:$F$29,3,0)</f>
        <v>2450</v>
      </c>
      <c r="F27" s="78">
        <f t="shared" si="0"/>
        <v>0.06294827236374752</v>
      </c>
    </row>
    <row r="28" spans="1:6" ht="15">
      <c r="A28" s="75">
        <v>9</v>
      </c>
      <c r="B28" s="76" t="s">
        <v>31</v>
      </c>
      <c r="C28" s="76" t="s">
        <v>32</v>
      </c>
      <c r="D28" s="76">
        <v>340</v>
      </c>
      <c r="E28" s="77">
        <f>VLOOKUP(C28,'[1]IL01'!$D$7:$F$29,3,0)</f>
        <v>1275</v>
      </c>
      <c r="F28" s="78">
        <f t="shared" si="0"/>
        <v>0.03275879480154208</v>
      </c>
    </row>
    <row r="29" spans="1:6" ht="15">
      <c r="A29" s="75">
        <v>10</v>
      </c>
      <c r="B29" s="76" t="s">
        <v>33</v>
      </c>
      <c r="C29" s="76" t="s">
        <v>34</v>
      </c>
      <c r="D29" s="76">
        <v>150</v>
      </c>
      <c r="E29" s="77">
        <f>VLOOKUP(C29,'[1]IL01'!$D$7:$F$29,3,0)</f>
        <v>1021.7899481999999</v>
      </c>
      <c r="F29" s="78">
        <f t="shared" si="0"/>
        <v>0.026253025288911453</v>
      </c>
    </row>
    <row r="30" spans="1:6" ht="15">
      <c r="A30" s="75">
        <v>11</v>
      </c>
      <c r="B30" s="76" t="s">
        <v>35</v>
      </c>
      <c r="C30" s="76" t="s">
        <v>37</v>
      </c>
      <c r="D30" s="76">
        <v>113</v>
      </c>
      <c r="E30" s="77">
        <f>VLOOKUP(C30,'[1]IL01'!$D$7:$F$29,3,0)</f>
        <v>282.5</v>
      </c>
      <c r="F30" s="78">
        <f t="shared" si="0"/>
        <v>0.007258321201125989</v>
      </c>
    </row>
    <row r="31" spans="1:6" ht="15">
      <c r="A31" s="75">
        <v>12</v>
      </c>
      <c r="B31" s="76" t="s">
        <v>23</v>
      </c>
      <c r="C31" s="76" t="s">
        <v>38</v>
      </c>
      <c r="D31" s="76">
        <v>35</v>
      </c>
      <c r="E31" s="77">
        <f>VLOOKUP(C31,'[1]IL01'!$D$7:$F$29,3,0)</f>
        <v>350</v>
      </c>
      <c r="F31" s="78">
        <f t="shared" si="0"/>
        <v>0.008992610337678217</v>
      </c>
    </row>
    <row r="32" spans="1:6" ht="15">
      <c r="A32" s="75">
        <v>13</v>
      </c>
      <c r="B32" s="76" t="s">
        <v>23</v>
      </c>
      <c r="C32" s="76" t="s">
        <v>39</v>
      </c>
      <c r="D32" s="76">
        <v>25</v>
      </c>
      <c r="E32" s="77">
        <f>VLOOKUP(C32,'[1]IL01'!$D$7:$F$29,3,0)</f>
        <v>250</v>
      </c>
      <c r="F32" s="78">
        <f t="shared" si="0"/>
        <v>0.006423293098341583</v>
      </c>
    </row>
    <row r="33" spans="1:6" ht="15">
      <c r="A33" s="75">
        <v>14</v>
      </c>
      <c r="B33" s="76" t="s">
        <v>40</v>
      </c>
      <c r="C33" s="76" t="s">
        <v>41</v>
      </c>
      <c r="D33" s="76">
        <v>22573</v>
      </c>
      <c r="E33" s="77">
        <f>VLOOKUP(C33,'[1]IL01'!$D$7:$F$29,3,0)</f>
        <v>225.73</v>
      </c>
      <c r="F33" s="78">
        <f t="shared" si="0"/>
        <v>0.005799719804354582</v>
      </c>
    </row>
    <row r="34" spans="1:6" ht="15">
      <c r="A34" s="75">
        <v>15</v>
      </c>
      <c r="B34" s="76" t="s">
        <v>23</v>
      </c>
      <c r="C34" s="76" t="s">
        <v>42</v>
      </c>
      <c r="D34" s="76">
        <v>16</v>
      </c>
      <c r="E34" s="77">
        <f>VLOOKUP(C34,'[1]IL01'!$D$7:$F$29,3,0)</f>
        <v>160</v>
      </c>
      <c r="F34" s="78">
        <f t="shared" si="0"/>
        <v>0.004110907582938614</v>
      </c>
    </row>
    <row r="35" spans="1:6" ht="15">
      <c r="A35" s="75">
        <v>16</v>
      </c>
      <c r="B35" s="76" t="s">
        <v>33</v>
      </c>
      <c r="C35" s="76" t="s">
        <v>43</v>
      </c>
      <c r="D35" s="76">
        <v>20</v>
      </c>
      <c r="E35" s="77">
        <f>VLOOKUP(C35,'[1]IL01'!$D$7:$F$29,3,0)</f>
        <v>135.99669450000002</v>
      </c>
      <c r="F35" s="78">
        <f t="shared" si="0"/>
        <v>0.0034941865167164754</v>
      </c>
    </row>
    <row r="36" spans="1:6" ht="15">
      <c r="A36" s="82"/>
      <c r="B36" s="83" t="s">
        <v>44</v>
      </c>
      <c r="C36" s="83"/>
      <c r="D36" s="83"/>
      <c r="E36" s="84">
        <f>SUM(E13:E35)</f>
        <v>30975.773039000003</v>
      </c>
      <c r="F36" s="85">
        <f>SUM(F13:F35)</f>
        <v>0.795865876708816</v>
      </c>
    </row>
    <row r="37" spans="1:6" ht="15">
      <c r="A37" s="70"/>
      <c r="B37" s="70" t="s">
        <v>128</v>
      </c>
      <c r="C37" s="86"/>
      <c r="D37" s="79"/>
      <c r="E37" s="80">
        <f>E38-E36</f>
        <v>7945.072728499999</v>
      </c>
      <c r="F37" s="81">
        <f>E37/E38</f>
        <v>0.2041341232911839</v>
      </c>
    </row>
    <row r="38" spans="1:6" ht="15">
      <c r="A38" s="82"/>
      <c r="B38" s="83" t="s">
        <v>44</v>
      </c>
      <c r="C38" s="83"/>
      <c r="D38" s="83"/>
      <c r="E38" s="84">
        <v>38920.8457675</v>
      </c>
      <c r="F38" s="87">
        <v>1</v>
      </c>
    </row>
    <row r="39" spans="1:6" ht="15">
      <c r="A39" s="70"/>
      <c r="B39" s="88"/>
      <c r="C39" s="70"/>
      <c r="D39" s="79"/>
      <c r="E39" s="70"/>
      <c r="F39" s="89"/>
    </row>
    <row r="41" spans="1:6" ht="15">
      <c r="A41" s="59" t="s">
        <v>108</v>
      </c>
      <c r="B41" s="60"/>
      <c r="C41" s="60"/>
      <c r="D41" s="60"/>
      <c r="E41" s="60"/>
      <c r="F41" s="61"/>
    </row>
    <row r="42" spans="1:6" ht="27" customHeight="1">
      <c r="A42" s="62" t="s">
        <v>1</v>
      </c>
      <c r="B42" s="63" t="s">
        <v>121</v>
      </c>
      <c r="C42" s="63" t="s">
        <v>4</v>
      </c>
      <c r="D42" s="63" t="s">
        <v>5</v>
      </c>
      <c r="E42" s="64" t="s">
        <v>122</v>
      </c>
      <c r="F42" s="65" t="s">
        <v>123</v>
      </c>
    </row>
    <row r="43" spans="1:6" ht="21.75" customHeight="1">
      <c r="A43" s="66"/>
      <c r="B43" s="67"/>
      <c r="C43" s="67"/>
      <c r="D43" s="67"/>
      <c r="E43" s="64" t="s">
        <v>124</v>
      </c>
      <c r="F43" s="68"/>
    </row>
    <row r="44" spans="1:6" s="74" customFormat="1" ht="21.75" customHeight="1">
      <c r="A44" s="70"/>
      <c r="B44" s="70" t="s">
        <v>125</v>
      </c>
      <c r="C44" s="70"/>
      <c r="D44" s="79"/>
      <c r="E44" s="80"/>
      <c r="F44" s="81"/>
    </row>
    <row r="45" spans="1:6" ht="15">
      <c r="A45" s="75">
        <v>1</v>
      </c>
      <c r="B45" s="76" t="s">
        <v>16</v>
      </c>
      <c r="C45" s="76" t="s">
        <v>77</v>
      </c>
      <c r="D45" s="76">
        <v>107</v>
      </c>
      <c r="E45" s="77">
        <f>VLOOKUP(C45,'[1]IL02'!$D$7:$F$29,3,0)</f>
        <v>521.4970446</v>
      </c>
      <c r="F45" s="78">
        <f>E45/$E$70</f>
        <v>0.011343861960925997</v>
      </c>
    </row>
    <row r="46" spans="1:6" ht="15">
      <c r="A46" s="75">
        <v>2</v>
      </c>
      <c r="B46" s="76" t="s">
        <v>94</v>
      </c>
      <c r="C46" s="76" t="s">
        <v>75</v>
      </c>
      <c r="D46" s="76">
        <v>106</v>
      </c>
      <c r="E46" s="77">
        <f>VLOOKUP(C46,'[1]IL02'!$D$7:$F$29,3,0)</f>
        <v>517.034362</v>
      </c>
      <c r="F46" s="78">
        <f>E46/$E$70</f>
        <v>0.011246787479077962</v>
      </c>
    </row>
    <row r="47" spans="1:6" ht="15">
      <c r="A47" s="75">
        <v>3</v>
      </c>
      <c r="B47" s="76" t="s">
        <v>18</v>
      </c>
      <c r="C47" s="76" t="s">
        <v>76</v>
      </c>
      <c r="D47" s="76">
        <v>103</v>
      </c>
      <c r="E47" s="77">
        <f>VLOOKUP(C47,'[1]IL02'!$D$7:$F$29,3,0)</f>
        <v>498.5757101</v>
      </c>
      <c r="F47" s="78">
        <f>E47/$E$70</f>
        <v>0.010845265742173408</v>
      </c>
    </row>
    <row r="48" spans="1:6" ht="15">
      <c r="A48" s="75"/>
      <c r="B48" s="76"/>
      <c r="C48" s="76"/>
      <c r="D48" s="76"/>
      <c r="E48" s="77"/>
      <c r="F48" s="78"/>
    </row>
    <row r="49" spans="1:6" ht="15">
      <c r="A49" s="70"/>
      <c r="B49" s="70" t="s">
        <v>126</v>
      </c>
      <c r="C49" s="70"/>
      <c r="D49" s="79"/>
      <c r="E49" s="80"/>
      <c r="F49" s="81"/>
    </row>
    <row r="50" spans="1:6" ht="15">
      <c r="A50" s="75">
        <v>1</v>
      </c>
      <c r="B50" s="76" t="s">
        <v>8</v>
      </c>
      <c r="C50" s="76" t="s">
        <v>10</v>
      </c>
      <c r="D50" s="76">
        <v>619</v>
      </c>
      <c r="E50" s="77">
        <f>VLOOKUP(C50,'[1]IL02'!$D$7:$F$29,3,0)</f>
        <v>7854.935096599999</v>
      </c>
      <c r="F50" s="78">
        <f>E50/$E$70</f>
        <v>0.17086443800694803</v>
      </c>
    </row>
    <row r="51" spans="1:6" ht="15">
      <c r="A51" s="75">
        <v>2</v>
      </c>
      <c r="B51" s="76" t="s">
        <v>19</v>
      </c>
      <c r="C51" s="76" t="s">
        <v>50</v>
      </c>
      <c r="D51" s="76">
        <v>458496</v>
      </c>
      <c r="E51" s="77">
        <f>VLOOKUP(C51,'[1]IL02'!$D$7:$F$29,3,0)</f>
        <v>4573.5021338</v>
      </c>
      <c r="F51" s="78">
        <f>E51/$E$70</f>
        <v>0.09948508322539341</v>
      </c>
    </row>
    <row r="52" spans="1:6" ht="15">
      <c r="A52" s="75">
        <v>3</v>
      </c>
      <c r="B52" s="76" t="s">
        <v>11</v>
      </c>
      <c r="C52" s="76" t="s">
        <v>51</v>
      </c>
      <c r="D52" s="76">
        <v>299</v>
      </c>
      <c r="E52" s="77">
        <f>VLOOKUP(C52,'[1]IL02'!$D$7:$F$29,3,0)</f>
        <v>3785.5147012</v>
      </c>
      <c r="F52" s="78">
        <f>E52/$E$70</f>
        <v>0.08234439037791016</v>
      </c>
    </row>
    <row r="53" spans="1:6" ht="15">
      <c r="A53" s="75">
        <v>4</v>
      </c>
      <c r="B53" s="76" t="s">
        <v>14</v>
      </c>
      <c r="C53" s="76" t="s">
        <v>52</v>
      </c>
      <c r="D53" s="76">
        <v>200</v>
      </c>
      <c r="E53" s="77">
        <f>VLOOKUP(C53,'[1]IL02'!$D$7:$F$29,3,0)</f>
        <v>2024.2054795</v>
      </c>
      <c r="F53" s="78">
        <f>E53/$E$70</f>
        <v>0.04403151998226687</v>
      </c>
    </row>
    <row r="54" spans="1:6" ht="15">
      <c r="A54" s="75"/>
      <c r="B54" s="76"/>
      <c r="C54" s="76"/>
      <c r="D54" s="76"/>
      <c r="E54" s="77"/>
      <c r="F54" s="78"/>
    </row>
    <row r="55" spans="1:6" ht="15">
      <c r="A55" s="70"/>
      <c r="B55" s="70" t="s">
        <v>127</v>
      </c>
      <c r="C55" s="70"/>
      <c r="D55" s="79"/>
      <c r="E55" s="80"/>
      <c r="F55" s="81"/>
    </row>
    <row r="56" spans="1:6" ht="15">
      <c r="A56" s="75">
        <v>5</v>
      </c>
      <c r="B56" s="76" t="s">
        <v>53</v>
      </c>
      <c r="C56" s="76" t="s">
        <v>54</v>
      </c>
      <c r="D56" s="76">
        <v>650</v>
      </c>
      <c r="E56" s="77">
        <f>VLOOKUP(C56,'[1]IL02'!$D$7:$F$29,3,0)</f>
        <v>6299.9999998</v>
      </c>
      <c r="F56" s="78">
        <f aca="true" t="shared" si="1" ref="F56:F67">E56/$E$70</f>
        <v>0.13704071977317014</v>
      </c>
    </row>
    <row r="57" spans="1:6" ht="15">
      <c r="A57" s="75">
        <v>6</v>
      </c>
      <c r="B57" s="76" t="s">
        <v>33</v>
      </c>
      <c r="C57" s="76" t="s">
        <v>34</v>
      </c>
      <c r="D57" s="76">
        <v>552</v>
      </c>
      <c r="E57" s="77">
        <f>VLOOKUP(C57,'[1]IL02'!$D$7:$F$29,3,0)</f>
        <v>3761.3450660000003</v>
      </c>
      <c r="F57" s="78">
        <f t="shared" si="1"/>
        <v>0.08181864050416919</v>
      </c>
    </row>
    <row r="58" spans="1:6" ht="15">
      <c r="A58" s="75">
        <v>7</v>
      </c>
      <c r="B58" s="76" t="s">
        <v>23</v>
      </c>
      <c r="C58" s="76" t="s">
        <v>25</v>
      </c>
      <c r="D58" s="76">
        <v>261</v>
      </c>
      <c r="E58" s="77">
        <f>VLOOKUP(C58,'[1]IL02'!$D$7:$F$29,3,0)</f>
        <v>2610</v>
      </c>
      <c r="F58" s="78">
        <f t="shared" si="1"/>
        <v>0.056774012479258555</v>
      </c>
    </row>
    <row r="59" spans="1:6" ht="15">
      <c r="A59" s="75">
        <v>8</v>
      </c>
      <c r="B59" s="76" t="s">
        <v>26</v>
      </c>
      <c r="C59" s="76" t="s">
        <v>27</v>
      </c>
      <c r="D59" s="76">
        <v>380</v>
      </c>
      <c r="E59" s="77">
        <f>VLOOKUP(C59,'[1]IL02'!$D$7:$F$29,3,0)</f>
        <v>2261.4155307</v>
      </c>
      <c r="F59" s="78">
        <f t="shared" si="1"/>
        <v>0.049191430483046326</v>
      </c>
    </row>
    <row r="60" spans="1:6" ht="15">
      <c r="A60" s="75">
        <v>9</v>
      </c>
      <c r="B60" s="76" t="s">
        <v>55</v>
      </c>
      <c r="C60" s="76" t="s">
        <v>57</v>
      </c>
      <c r="D60" s="76">
        <v>120</v>
      </c>
      <c r="E60" s="77">
        <f>VLOOKUP(C60,'[1]IL02'!$D$7:$F$29,3,0)</f>
        <v>1200</v>
      </c>
      <c r="F60" s="78">
        <f t="shared" si="1"/>
        <v>0.026102994243337264</v>
      </c>
    </row>
    <row r="61" spans="1:6" ht="15">
      <c r="A61" s="75">
        <v>10</v>
      </c>
      <c r="B61" s="76" t="s">
        <v>31</v>
      </c>
      <c r="C61" s="76" t="s">
        <v>32</v>
      </c>
      <c r="D61" s="76">
        <v>286</v>
      </c>
      <c r="E61" s="77">
        <f>VLOOKUP(C61,'[1]IL02'!$D$7:$F$29,3,0)</f>
        <v>1072.5</v>
      </c>
      <c r="F61" s="78">
        <f t="shared" si="1"/>
        <v>0.023329551104982683</v>
      </c>
    </row>
    <row r="62" spans="1:6" ht="15">
      <c r="A62" s="75">
        <v>11</v>
      </c>
      <c r="B62" s="76" t="s">
        <v>35</v>
      </c>
      <c r="C62" s="76" t="s">
        <v>37</v>
      </c>
      <c r="D62" s="76">
        <v>173</v>
      </c>
      <c r="E62" s="77">
        <f>VLOOKUP(C62,'[1]IL02'!$D$7:$F$29,3,0)</f>
        <v>432.5</v>
      </c>
      <c r="F62" s="78">
        <f t="shared" si="1"/>
        <v>0.009407954175202807</v>
      </c>
    </row>
    <row r="63" spans="1:6" ht="15">
      <c r="A63" s="75">
        <v>12</v>
      </c>
      <c r="B63" s="76" t="s">
        <v>28</v>
      </c>
      <c r="C63" s="76" t="s">
        <v>29</v>
      </c>
      <c r="D63" s="76">
        <v>61000</v>
      </c>
      <c r="E63" s="77">
        <f>VLOOKUP(C63,'[1]IL02'!$D$7:$F$29,3,0)</f>
        <v>610</v>
      </c>
      <c r="F63" s="78">
        <f t="shared" si="1"/>
        <v>0.013269022073696443</v>
      </c>
    </row>
    <row r="64" spans="1:6" ht="15">
      <c r="A64" s="75">
        <v>13</v>
      </c>
      <c r="B64" s="76" t="s">
        <v>33</v>
      </c>
      <c r="C64" s="76" t="s">
        <v>43</v>
      </c>
      <c r="D64" s="76">
        <v>85</v>
      </c>
      <c r="E64" s="77">
        <f>VLOOKUP(C64,'[1]IL02'!$D$7:$F$29,3,0)</f>
        <v>567.4899920999999</v>
      </c>
      <c r="F64" s="78">
        <f t="shared" si="1"/>
        <v>0.012344323330781505</v>
      </c>
    </row>
    <row r="65" spans="1:6" ht="15">
      <c r="A65" s="75">
        <v>14</v>
      </c>
      <c r="B65" s="76" t="s">
        <v>23</v>
      </c>
      <c r="C65" s="76" t="s">
        <v>42</v>
      </c>
      <c r="D65" s="76">
        <v>47</v>
      </c>
      <c r="E65" s="77">
        <f>VLOOKUP(C65,'[1]IL02'!$D$7:$F$29,3,0)</f>
        <v>470</v>
      </c>
      <c r="F65" s="78">
        <f t="shared" si="1"/>
        <v>0.010223672745307095</v>
      </c>
    </row>
    <row r="66" spans="1:6" ht="15">
      <c r="A66" s="75">
        <v>15</v>
      </c>
      <c r="B66" s="76" t="s">
        <v>23</v>
      </c>
      <c r="C66" s="76" t="s">
        <v>38</v>
      </c>
      <c r="D66" s="76">
        <v>40</v>
      </c>
      <c r="E66" s="77">
        <f>VLOOKUP(C66,'[1]IL02'!$D$7:$F$29,3,0)</f>
        <v>400</v>
      </c>
      <c r="F66" s="78">
        <f t="shared" si="1"/>
        <v>0.008700998081112422</v>
      </c>
    </row>
    <row r="67" spans="1:6" ht="15">
      <c r="A67" s="75">
        <v>16</v>
      </c>
      <c r="B67" s="76" t="s">
        <v>40</v>
      </c>
      <c r="C67" s="76" t="s">
        <v>41</v>
      </c>
      <c r="D67" s="76">
        <v>8166</v>
      </c>
      <c r="E67" s="77">
        <f>VLOOKUP(C67,'[1]IL02'!$D$7:$F$29,3,0)</f>
        <v>81.66</v>
      </c>
      <c r="F67" s="78">
        <f t="shared" si="1"/>
        <v>0.0017763087582591008</v>
      </c>
    </row>
    <row r="68" spans="1:6" ht="15">
      <c r="A68" s="82"/>
      <c r="B68" s="83" t="s">
        <v>44</v>
      </c>
      <c r="C68" s="83"/>
      <c r="D68" s="83"/>
      <c r="E68" s="84">
        <f>SUM(E45:E67)</f>
        <v>39542.175116400016</v>
      </c>
      <c r="F68" s="85">
        <f>SUM(F45:F67)</f>
        <v>0.8601409745270193</v>
      </c>
    </row>
    <row r="69" spans="1:6" ht="15">
      <c r="A69" s="70"/>
      <c r="B69" s="70" t="s">
        <v>128</v>
      </c>
      <c r="C69" s="86"/>
      <c r="D69" s="79"/>
      <c r="E69" s="80">
        <f>E70-E68</f>
        <v>6429.562409699982</v>
      </c>
      <c r="F69" s="81">
        <f>E69/E70</f>
        <v>0.13985902547298026</v>
      </c>
    </row>
    <row r="70" spans="1:6" ht="15">
      <c r="A70" s="82"/>
      <c r="B70" s="83" t="s">
        <v>44</v>
      </c>
      <c r="C70" s="83"/>
      <c r="D70" s="83"/>
      <c r="E70" s="84">
        <v>45971.7375261</v>
      </c>
      <c r="F70" s="87">
        <v>1</v>
      </c>
    </row>
    <row r="71" spans="1:6" ht="15">
      <c r="A71" s="70"/>
      <c r="B71" s="88"/>
      <c r="C71" s="70"/>
      <c r="D71" s="79"/>
      <c r="E71" s="70"/>
      <c r="F71" s="89"/>
    </row>
    <row r="73" spans="1:6" ht="15">
      <c r="A73" s="59" t="s">
        <v>112</v>
      </c>
      <c r="B73" s="60"/>
      <c r="C73" s="60"/>
      <c r="D73" s="60"/>
      <c r="E73" s="60"/>
      <c r="F73" s="61"/>
    </row>
    <row r="74" spans="1:6" ht="27" customHeight="1">
      <c r="A74" s="62" t="s">
        <v>1</v>
      </c>
      <c r="B74" s="63" t="s">
        <v>121</v>
      </c>
      <c r="C74" s="63" t="s">
        <v>4</v>
      </c>
      <c r="D74" s="63" t="s">
        <v>5</v>
      </c>
      <c r="E74" s="64" t="s">
        <v>122</v>
      </c>
      <c r="F74" s="65" t="s">
        <v>123</v>
      </c>
    </row>
    <row r="75" spans="1:6" ht="21.75" customHeight="1">
      <c r="A75" s="66"/>
      <c r="B75" s="67"/>
      <c r="C75" s="67"/>
      <c r="D75" s="67"/>
      <c r="E75" s="64" t="s">
        <v>124</v>
      </c>
      <c r="F75" s="68"/>
    </row>
    <row r="76" spans="1:7" s="74" customFormat="1" ht="21.75" customHeight="1">
      <c r="A76" s="75"/>
      <c r="B76" s="70" t="s">
        <v>125</v>
      </c>
      <c r="C76" s="76"/>
      <c r="D76" s="76"/>
      <c r="E76" s="77"/>
      <c r="F76" s="78"/>
      <c r="G76"/>
    </row>
    <row r="77" spans="1:6" ht="15">
      <c r="A77" s="75">
        <v>1</v>
      </c>
      <c r="B77" s="76" t="s">
        <v>18</v>
      </c>
      <c r="C77" s="76" t="s">
        <v>76</v>
      </c>
      <c r="D77" s="77">
        <v>79</v>
      </c>
      <c r="E77" s="77">
        <f>VLOOKUP(C77,'[1]IL06'!$D$7:$F$28,3,0)</f>
        <v>382.4027291</v>
      </c>
      <c r="F77" s="78">
        <f>E77/$E$101</f>
        <v>0.022905105267389564</v>
      </c>
    </row>
    <row r="78" spans="1:6" ht="15">
      <c r="A78" s="75">
        <v>2</v>
      </c>
      <c r="B78" s="76" t="s">
        <v>94</v>
      </c>
      <c r="C78" s="76" t="s">
        <v>75</v>
      </c>
      <c r="D78" s="77">
        <v>75</v>
      </c>
      <c r="E78" s="77">
        <f>VLOOKUP(C78,'[1]IL06'!$D$7:$F$28,3,0)</f>
        <v>365.82619200000005</v>
      </c>
      <c r="F78" s="78">
        <f>E78/$E$101</f>
        <v>0.02191220616298752</v>
      </c>
    </row>
    <row r="79" spans="1:6" ht="15">
      <c r="A79" s="75">
        <v>3</v>
      </c>
      <c r="B79" s="76" t="s">
        <v>16</v>
      </c>
      <c r="C79" s="76" t="s">
        <v>77</v>
      </c>
      <c r="D79" s="77">
        <v>72</v>
      </c>
      <c r="E79" s="77">
        <f>VLOOKUP(C79,'[1]IL06'!$D$7:$F$28,3,0)</f>
        <v>350.9138992</v>
      </c>
      <c r="F79" s="78">
        <f>E79/$E$101</f>
        <v>0.021018991731265157</v>
      </c>
    </row>
    <row r="80" spans="1:6" ht="15">
      <c r="A80" s="75"/>
      <c r="B80" s="76"/>
      <c r="C80" s="76"/>
      <c r="D80" s="77"/>
      <c r="E80" s="77"/>
      <c r="F80" s="78"/>
    </row>
    <row r="81" spans="1:6" ht="15">
      <c r="A81" s="70"/>
      <c r="B81" s="70" t="s">
        <v>126</v>
      </c>
      <c r="C81" s="70"/>
      <c r="D81" s="90"/>
      <c r="E81" s="80"/>
      <c r="F81" s="81"/>
    </row>
    <row r="82" spans="1:6" ht="15">
      <c r="A82" s="75">
        <v>1</v>
      </c>
      <c r="B82" s="76" t="s">
        <v>8</v>
      </c>
      <c r="C82" s="76" t="s">
        <v>10</v>
      </c>
      <c r="D82" s="77">
        <v>230</v>
      </c>
      <c r="E82" s="77">
        <f>VLOOKUP(C82,'[1]IL06'!$D$7:$F$28,3,0)</f>
        <v>2918.6350117</v>
      </c>
      <c r="F82" s="78">
        <f>E82/$E$101</f>
        <v>0.17481999236097312</v>
      </c>
    </row>
    <row r="83" spans="1:6" ht="15">
      <c r="A83" s="75">
        <v>2</v>
      </c>
      <c r="B83" s="76" t="s">
        <v>14</v>
      </c>
      <c r="C83" s="76" t="s">
        <v>71</v>
      </c>
      <c r="D83" s="77">
        <v>200</v>
      </c>
      <c r="E83" s="77">
        <f>VLOOKUP(C83,'[1]IL06'!$D$7:$F$28,3,0)</f>
        <v>2024.2054795</v>
      </c>
      <c r="F83" s="78">
        <f>E83/$E$101</f>
        <v>0.12124557714296465</v>
      </c>
    </row>
    <row r="84" spans="1:6" ht="15">
      <c r="A84" s="75">
        <v>3</v>
      </c>
      <c r="B84" s="76" t="s">
        <v>11</v>
      </c>
      <c r="C84" s="76" t="s">
        <v>51</v>
      </c>
      <c r="D84" s="77">
        <v>77</v>
      </c>
      <c r="E84" s="77">
        <f>VLOOKUP(C84,'[1]IL06'!$D$7:$F$28,3,0)</f>
        <v>974.8649899</v>
      </c>
      <c r="F84" s="78">
        <f>E84/$E$101</f>
        <v>0.05839232703099493</v>
      </c>
    </row>
    <row r="85" spans="1:6" ht="15">
      <c r="A85" s="75">
        <v>4</v>
      </c>
      <c r="B85" s="76" t="s">
        <v>19</v>
      </c>
      <c r="C85" s="76" t="s">
        <v>21</v>
      </c>
      <c r="D85" s="77">
        <v>150000</v>
      </c>
      <c r="E85" s="77">
        <f>VLOOKUP(C85,'[1]IL06'!$D$7:$F$28,3,0)</f>
        <v>592.10519</v>
      </c>
      <c r="F85" s="78">
        <f>E85/$E$101</f>
        <v>0.03546583398668976</v>
      </c>
    </row>
    <row r="86" spans="1:6" ht="15">
      <c r="A86" s="75"/>
      <c r="B86" s="76"/>
      <c r="C86" s="76"/>
      <c r="D86" s="77"/>
      <c r="E86" s="77"/>
      <c r="F86" s="78"/>
    </row>
    <row r="87" spans="1:6" ht="15">
      <c r="A87" s="70"/>
      <c r="B87" s="70" t="s">
        <v>127</v>
      </c>
      <c r="C87" s="70"/>
      <c r="D87" s="90"/>
      <c r="E87" s="80"/>
      <c r="F87" s="81"/>
    </row>
    <row r="88" spans="1:6" ht="15">
      <c r="A88" s="75">
        <v>5</v>
      </c>
      <c r="B88" s="76" t="s">
        <v>33</v>
      </c>
      <c r="C88" s="76" t="s">
        <v>34</v>
      </c>
      <c r="D88" s="77">
        <v>146</v>
      </c>
      <c r="E88" s="77">
        <f>VLOOKUP(C88,'[1]IL06'!$D$7:$F$28,3,0)</f>
        <v>994.5153151</v>
      </c>
      <c r="F88" s="78">
        <f aca="true" t="shared" si="2" ref="F88:F98">E88/$E$101</f>
        <v>0.05956933946577475</v>
      </c>
    </row>
    <row r="89" spans="1:6" ht="15">
      <c r="A89" s="75">
        <v>6</v>
      </c>
      <c r="B89" s="76" t="s">
        <v>23</v>
      </c>
      <c r="C89" s="76" t="s">
        <v>39</v>
      </c>
      <c r="D89" s="77">
        <v>98</v>
      </c>
      <c r="E89" s="77">
        <f>VLOOKUP(C89,'[1]IL06'!$D$7:$F$28,3,0)</f>
        <v>980</v>
      </c>
      <c r="F89" s="78">
        <f t="shared" si="2"/>
        <v>0.058699903148891446</v>
      </c>
    </row>
    <row r="90" spans="1:6" ht="15">
      <c r="A90" s="75">
        <v>7</v>
      </c>
      <c r="B90" s="76" t="s">
        <v>55</v>
      </c>
      <c r="C90" s="76" t="s">
        <v>72</v>
      </c>
      <c r="D90" s="77">
        <v>100</v>
      </c>
      <c r="E90" s="77">
        <f>VLOOKUP(C90,'[1]IL06'!$D$7:$F$28,3,0)</f>
        <v>850.6221214</v>
      </c>
      <c r="F90" s="78">
        <f t="shared" si="2"/>
        <v>0.05095044504335161</v>
      </c>
    </row>
    <row r="91" spans="1:6" ht="15">
      <c r="A91" s="75">
        <v>8</v>
      </c>
      <c r="B91" s="76" t="s">
        <v>35</v>
      </c>
      <c r="C91" s="76" t="s">
        <v>37</v>
      </c>
      <c r="D91" s="77">
        <v>165</v>
      </c>
      <c r="E91" s="77">
        <f>VLOOKUP(C91,'[1]IL06'!$D$7:$F$28,3,0)</f>
        <v>412.5</v>
      </c>
      <c r="F91" s="78">
        <f t="shared" si="2"/>
        <v>0.024707867396854818</v>
      </c>
    </row>
    <row r="92" spans="1:6" ht="15">
      <c r="A92" s="75">
        <v>9</v>
      </c>
      <c r="B92" s="76" t="s">
        <v>55</v>
      </c>
      <c r="C92" s="76" t="s">
        <v>73</v>
      </c>
      <c r="D92" s="77">
        <v>180</v>
      </c>
      <c r="E92" s="77">
        <f>VLOOKUP(C92,'[1]IL06'!$D$7:$F$28,3,0)</f>
        <v>455.3778831</v>
      </c>
      <c r="F92" s="78">
        <f t="shared" si="2"/>
        <v>0.02727616085114001</v>
      </c>
    </row>
    <row r="93" spans="1:6" ht="15">
      <c r="A93" s="75">
        <v>10</v>
      </c>
      <c r="B93" s="76" t="s">
        <v>23</v>
      </c>
      <c r="C93" s="76" t="s">
        <v>42</v>
      </c>
      <c r="D93" s="77">
        <v>43</v>
      </c>
      <c r="E93" s="77">
        <f>VLOOKUP(C93,'[1]IL06'!$D$7:$F$28,3,0)</f>
        <v>430</v>
      </c>
      <c r="F93" s="78">
        <f t="shared" si="2"/>
        <v>0.025756079953085022</v>
      </c>
    </row>
    <row r="94" spans="1:6" ht="15">
      <c r="A94" s="75">
        <v>11</v>
      </c>
      <c r="B94" s="76" t="s">
        <v>23</v>
      </c>
      <c r="C94" s="76" t="s">
        <v>74</v>
      </c>
      <c r="D94" s="77">
        <v>125</v>
      </c>
      <c r="E94" s="77">
        <f>VLOOKUP(C94,'[1]IL06'!$D$7:$F$28,3,0)</f>
        <v>250</v>
      </c>
      <c r="F94" s="78">
        <f t="shared" si="2"/>
        <v>0.014974465089002919</v>
      </c>
    </row>
    <row r="95" spans="1:6" ht="15">
      <c r="A95" s="75">
        <v>12</v>
      </c>
      <c r="B95" s="76" t="s">
        <v>23</v>
      </c>
      <c r="C95" s="76" t="s">
        <v>38</v>
      </c>
      <c r="D95" s="77">
        <v>8</v>
      </c>
      <c r="E95" s="77">
        <f>VLOOKUP(C95,'[1]IL06'!$D$7:$F$28,3,0)</f>
        <v>80</v>
      </c>
      <c r="F95" s="78">
        <f t="shared" si="2"/>
        <v>0.004791828828480935</v>
      </c>
    </row>
    <row r="96" spans="1:6" ht="15">
      <c r="A96" s="75">
        <v>13</v>
      </c>
      <c r="B96" s="76" t="s">
        <v>62</v>
      </c>
      <c r="C96" s="76" t="s">
        <v>64</v>
      </c>
      <c r="D96" s="77">
        <v>100</v>
      </c>
      <c r="E96" s="77">
        <f>VLOOKUP(C96,'[1]IL06'!$D$7:$F$28,3,0)</f>
        <v>65.625</v>
      </c>
      <c r="F96" s="78">
        <f t="shared" si="2"/>
        <v>0.003930797085863266</v>
      </c>
    </row>
    <row r="97" spans="1:6" ht="15">
      <c r="A97" s="75">
        <v>14</v>
      </c>
      <c r="B97" s="76" t="s">
        <v>23</v>
      </c>
      <c r="C97" s="76" t="s">
        <v>25</v>
      </c>
      <c r="D97" s="77">
        <v>4</v>
      </c>
      <c r="E97" s="77">
        <f>VLOOKUP(C97,'[1]IL06'!$D$7:$F$28,3,0)</f>
        <v>40</v>
      </c>
      <c r="F97" s="78">
        <f t="shared" si="2"/>
        <v>0.0023959144142404673</v>
      </c>
    </row>
    <row r="98" spans="1:6" ht="15">
      <c r="A98" s="75">
        <v>15</v>
      </c>
      <c r="B98" s="76" t="s">
        <v>60</v>
      </c>
      <c r="C98" s="76" t="s">
        <v>65</v>
      </c>
      <c r="D98" s="77">
        <v>2.5</v>
      </c>
      <c r="E98" s="77">
        <f>VLOOKUP(C98,'[1]IL06'!$D$7:$F$28,3,0)</f>
        <v>25</v>
      </c>
      <c r="F98" s="78">
        <f t="shared" si="2"/>
        <v>0.0014974465089002918</v>
      </c>
    </row>
    <row r="99" spans="1:6" ht="15">
      <c r="A99" s="82"/>
      <c r="B99" s="83" t="s">
        <v>44</v>
      </c>
      <c r="C99" s="83"/>
      <c r="D99" s="83"/>
      <c r="E99" s="84">
        <f>SUM(E77:E98)</f>
        <v>12192.593811</v>
      </c>
      <c r="F99" s="85">
        <f>SUM(F77:F98)</f>
        <v>0.7303102814688502</v>
      </c>
    </row>
    <row r="100" spans="1:6" ht="15">
      <c r="A100" s="70"/>
      <c r="B100" s="70" t="s">
        <v>128</v>
      </c>
      <c r="C100" s="86"/>
      <c r="D100" s="79"/>
      <c r="E100" s="80">
        <f>E101-E99</f>
        <v>4502.493359999999</v>
      </c>
      <c r="F100" s="81">
        <f>E100/E101</f>
        <v>0.2696897185311497</v>
      </c>
    </row>
    <row r="101" spans="1:6" ht="15">
      <c r="A101" s="82"/>
      <c r="B101" s="83" t="s">
        <v>44</v>
      </c>
      <c r="C101" s="83"/>
      <c r="D101" s="83"/>
      <c r="E101" s="84">
        <v>16695.087171</v>
      </c>
      <c r="F101" s="87">
        <v>1</v>
      </c>
    </row>
    <row r="102" spans="1:6" ht="15">
      <c r="A102" s="70"/>
      <c r="B102" s="88"/>
      <c r="C102" s="70"/>
      <c r="D102" s="79"/>
      <c r="E102" s="70"/>
      <c r="F102" s="89"/>
    </row>
    <row r="104" spans="1:6" ht="15">
      <c r="A104" s="59" t="s">
        <v>113</v>
      </c>
      <c r="B104" s="60"/>
      <c r="C104" s="60"/>
      <c r="D104" s="60"/>
      <c r="E104" s="60"/>
      <c r="F104" s="61"/>
    </row>
    <row r="105" spans="1:6" ht="27" customHeight="1">
      <c r="A105" s="62" t="s">
        <v>1</v>
      </c>
      <c r="B105" s="63" t="s">
        <v>121</v>
      </c>
      <c r="C105" s="63" t="s">
        <v>4</v>
      </c>
      <c r="D105" s="63" t="s">
        <v>5</v>
      </c>
      <c r="E105" s="64" t="s">
        <v>122</v>
      </c>
      <c r="F105" s="65" t="s">
        <v>123</v>
      </c>
    </row>
    <row r="106" spans="1:6" ht="21.75" customHeight="1">
      <c r="A106" s="66"/>
      <c r="B106" s="67"/>
      <c r="C106" s="67"/>
      <c r="D106" s="67"/>
      <c r="E106" s="64" t="s">
        <v>124</v>
      </c>
      <c r="F106" s="68"/>
    </row>
    <row r="107" spans="1:6" ht="15">
      <c r="A107" s="70"/>
      <c r="B107" s="70" t="s">
        <v>125</v>
      </c>
      <c r="C107" s="70"/>
      <c r="D107" s="79"/>
      <c r="E107" s="80"/>
      <c r="F107" s="81"/>
    </row>
    <row r="108" spans="1:6" ht="15">
      <c r="A108" s="75">
        <v>1</v>
      </c>
      <c r="B108" s="76" t="s">
        <v>16</v>
      </c>
      <c r="C108" s="76" t="str">
        <f>VLOOKUP(B108,B77:C79,2,0)</f>
        <v>INE691I14JS7</v>
      </c>
      <c r="D108" s="76">
        <v>42</v>
      </c>
      <c r="E108" s="77">
        <f>VLOOKUP(C108,'[1]IL07'!$D$7:$F$24,3,0)</f>
        <v>204.6997745</v>
      </c>
      <c r="F108" s="78">
        <f>E108/$E$128</f>
        <v>0.011098767253403611</v>
      </c>
    </row>
    <row r="109" spans="1:6" ht="15">
      <c r="A109" s="75">
        <v>2</v>
      </c>
      <c r="B109" s="76" t="s">
        <v>18</v>
      </c>
      <c r="C109" s="76" t="s">
        <v>76</v>
      </c>
      <c r="D109" s="76">
        <v>42</v>
      </c>
      <c r="E109" s="77">
        <f>VLOOKUP(C109,'[1]IL07'!$D$7:$F$24,3,0)</f>
        <v>203.30271670000002</v>
      </c>
      <c r="F109" s="78">
        <f>E109/$E$128</f>
        <v>0.011023019151581683</v>
      </c>
    </row>
    <row r="110" spans="1:6" ht="15">
      <c r="A110" s="75">
        <v>3</v>
      </c>
      <c r="B110" s="76" t="s">
        <v>94</v>
      </c>
      <c r="C110" s="76" t="s">
        <v>75</v>
      </c>
      <c r="D110" s="76">
        <v>39</v>
      </c>
      <c r="E110" s="77">
        <f>VLOOKUP(C110,'[1]IL07'!$D$7:$F$24,3,0)</f>
        <v>190.2296225</v>
      </c>
      <c r="F110" s="78">
        <f>E110/$E$128</f>
        <v>0.010314199465961458</v>
      </c>
    </row>
    <row r="111" spans="1:6" ht="15">
      <c r="A111" s="70"/>
      <c r="B111" s="70"/>
      <c r="C111" s="70"/>
      <c r="D111" s="79"/>
      <c r="E111" s="80"/>
      <c r="F111" s="81"/>
    </row>
    <row r="112" spans="1:6" ht="15">
      <c r="A112" s="70"/>
      <c r="B112" s="70" t="s">
        <v>126</v>
      </c>
      <c r="C112" s="70"/>
      <c r="D112" s="79"/>
      <c r="E112" s="80"/>
      <c r="F112" s="81"/>
    </row>
    <row r="113" spans="1:6" ht="15">
      <c r="A113" s="75">
        <v>1</v>
      </c>
      <c r="B113" s="76" t="s">
        <v>19</v>
      </c>
      <c r="C113" s="76" t="s">
        <v>21</v>
      </c>
      <c r="D113" s="76">
        <v>70000</v>
      </c>
      <c r="E113" s="77">
        <f>VLOOKUP(C113,'[1]IL07'!$D$7:$F$24,3,0)</f>
        <v>3400</v>
      </c>
      <c r="F113" s="78">
        <f>E113/$E$128</f>
        <v>0.18434709443987335</v>
      </c>
    </row>
    <row r="114" spans="1:6" ht="15">
      <c r="A114" s="75">
        <v>2</v>
      </c>
      <c r="B114" s="76" t="s">
        <v>8</v>
      </c>
      <c r="C114" s="76" t="s">
        <v>10</v>
      </c>
      <c r="D114" s="76">
        <v>215</v>
      </c>
      <c r="E114" s="77">
        <f>VLOOKUP(C114,'[1]IL07'!$D$7:$F$24,3,0)</f>
        <v>2728.28925</v>
      </c>
      <c r="F114" s="78">
        <f>E114/$E$128</f>
        <v>0.14792711647912976</v>
      </c>
    </row>
    <row r="115" spans="1:6" ht="15">
      <c r="A115" s="75">
        <v>3</v>
      </c>
      <c r="B115" s="76" t="s">
        <v>11</v>
      </c>
      <c r="C115" s="76" t="s">
        <v>51</v>
      </c>
      <c r="D115" s="76">
        <v>125</v>
      </c>
      <c r="E115" s="77">
        <f>VLOOKUP(C115,'[1]IL07'!$D$7:$F$24,3,0)</f>
        <v>1582.5730356</v>
      </c>
      <c r="F115" s="78">
        <f>E115/$E$128</f>
        <v>0.0858066884858089</v>
      </c>
    </row>
    <row r="116" spans="1:6" ht="15">
      <c r="A116" s="75">
        <v>4</v>
      </c>
      <c r="B116" s="76" t="s">
        <v>19</v>
      </c>
      <c r="C116" s="76" t="s">
        <v>50</v>
      </c>
      <c r="D116" s="76">
        <v>340000</v>
      </c>
      <c r="E116" s="77">
        <f>VLOOKUP(C116,'[1]IL07'!$D$7:$F$24,3,0)</f>
        <v>276.315755</v>
      </c>
      <c r="F116" s="78">
        <f>E116/$E$128</f>
        <v>0.014981766641826445</v>
      </c>
    </row>
    <row r="117" spans="1:6" ht="15">
      <c r="A117" s="75"/>
      <c r="B117" s="76"/>
      <c r="C117" s="76"/>
      <c r="D117" s="76"/>
      <c r="E117" s="77"/>
      <c r="F117" s="78"/>
    </row>
    <row r="118" spans="1:6" ht="15">
      <c r="A118" s="70"/>
      <c r="B118" s="70" t="s">
        <v>127</v>
      </c>
      <c r="C118" s="70"/>
      <c r="D118" s="79"/>
      <c r="E118" s="80"/>
      <c r="F118" s="81"/>
    </row>
    <row r="119" spans="1:6" ht="15">
      <c r="A119" s="75">
        <v>5</v>
      </c>
      <c r="B119" s="76" t="s">
        <v>55</v>
      </c>
      <c r="C119" s="76" t="s">
        <v>67</v>
      </c>
      <c r="D119" s="76">
        <v>410</v>
      </c>
      <c r="E119" s="77">
        <f>VLOOKUP(C119,'[1]IL07'!$D$7:$F$24,3,0)</f>
        <v>4100</v>
      </c>
      <c r="F119" s="78">
        <f aca="true" t="shared" si="3" ref="F119:F125">E119/$E$128</f>
        <v>0.22230090800102376</v>
      </c>
    </row>
    <row r="120" spans="1:6" ht="15">
      <c r="A120" s="75">
        <v>6</v>
      </c>
      <c r="B120" s="76" t="s">
        <v>53</v>
      </c>
      <c r="C120" s="76" t="s">
        <v>68</v>
      </c>
      <c r="D120" s="76">
        <v>160</v>
      </c>
      <c r="E120" s="77">
        <f>VLOOKUP(C120,'[1]IL07'!$D$7:$F$24,3,0)</f>
        <v>1600</v>
      </c>
      <c r="F120" s="78">
        <f t="shared" si="3"/>
        <v>0.08675157385405804</v>
      </c>
    </row>
    <row r="121" spans="1:6" ht="15">
      <c r="A121" s="75">
        <v>7</v>
      </c>
      <c r="B121" s="76" t="s">
        <v>53</v>
      </c>
      <c r="C121" s="76" t="s">
        <v>59</v>
      </c>
      <c r="D121" s="76">
        <v>100</v>
      </c>
      <c r="E121" s="77">
        <f>VLOOKUP(C121,'[1]IL07'!$D$7:$F$24,3,0)</f>
        <v>1000</v>
      </c>
      <c r="F121" s="78">
        <f t="shared" si="3"/>
        <v>0.05421973365878628</v>
      </c>
    </row>
    <row r="122" spans="1:6" ht="15">
      <c r="A122" s="75">
        <v>8</v>
      </c>
      <c r="B122" s="76" t="s">
        <v>23</v>
      </c>
      <c r="C122" s="76" t="s">
        <v>42</v>
      </c>
      <c r="D122" s="76">
        <v>43</v>
      </c>
      <c r="E122" s="77">
        <f>VLOOKUP(C122,'[1]IL07'!$D$7:$F$24,3,0)</f>
        <v>430</v>
      </c>
      <c r="F122" s="78">
        <f t="shared" si="3"/>
        <v>0.0233144854732781</v>
      </c>
    </row>
    <row r="123" spans="1:6" ht="15">
      <c r="A123" s="75">
        <v>9</v>
      </c>
      <c r="B123" s="76" t="s">
        <v>23</v>
      </c>
      <c r="C123" s="76" t="s">
        <v>38</v>
      </c>
      <c r="D123" s="76">
        <v>24</v>
      </c>
      <c r="E123" s="77">
        <f>VLOOKUP(C123,'[1]IL07'!$D$7:$F$24,3,0)</f>
        <v>240</v>
      </c>
      <c r="F123" s="78">
        <f t="shared" si="3"/>
        <v>0.013012736078108707</v>
      </c>
    </row>
    <row r="124" spans="1:6" ht="15">
      <c r="A124" s="75">
        <v>10</v>
      </c>
      <c r="B124" s="76" t="s">
        <v>35</v>
      </c>
      <c r="C124" s="76" t="s">
        <v>37</v>
      </c>
      <c r="D124" s="76">
        <v>24</v>
      </c>
      <c r="E124" s="77">
        <f>VLOOKUP(C124,'[1]IL07'!$D$7:$F$24,3,0)</f>
        <v>60</v>
      </c>
      <c r="F124" s="78">
        <f t="shared" si="3"/>
        <v>0.003253184019527177</v>
      </c>
    </row>
    <row r="125" spans="1:6" ht="15">
      <c r="A125" s="75">
        <v>11</v>
      </c>
      <c r="B125" s="76" t="s">
        <v>62</v>
      </c>
      <c r="C125" s="76" t="s">
        <v>64</v>
      </c>
      <c r="D125" s="76">
        <v>100</v>
      </c>
      <c r="E125" s="77">
        <f>VLOOKUP(C125,'[1]IL07'!$D$7:$F$24,3,0)</f>
        <v>65.625</v>
      </c>
      <c r="F125" s="78">
        <f t="shared" si="3"/>
        <v>0.0035581700213578498</v>
      </c>
    </row>
    <row r="126" spans="1:6" ht="15">
      <c r="A126" s="82"/>
      <c r="B126" s="83" t="s">
        <v>44</v>
      </c>
      <c r="C126" s="83"/>
      <c r="D126" s="83"/>
      <c r="E126" s="84">
        <f>SUM(E108:E125)</f>
        <v>16081.0351543</v>
      </c>
      <c r="F126" s="85">
        <f>SUM(F108:F125)</f>
        <v>0.8719094430237251</v>
      </c>
    </row>
    <row r="127" spans="1:6" ht="15">
      <c r="A127" s="70"/>
      <c r="B127" s="70" t="s">
        <v>128</v>
      </c>
      <c r="C127" s="86"/>
      <c r="D127" s="79"/>
      <c r="E127" s="80">
        <f>E128-E126</f>
        <v>2362.4342713000005</v>
      </c>
      <c r="F127" s="81">
        <f>E127/E128</f>
        <v>0.1280905569762749</v>
      </c>
    </row>
    <row r="128" spans="1:6" ht="15">
      <c r="A128" s="82"/>
      <c r="B128" s="83" t="s">
        <v>44</v>
      </c>
      <c r="C128" s="83"/>
      <c r="D128" s="83"/>
      <c r="E128" s="84">
        <v>18443.4694256</v>
      </c>
      <c r="F128" s="87">
        <v>1</v>
      </c>
    </row>
    <row r="129" spans="1:6" ht="15">
      <c r="A129" s="70"/>
      <c r="B129" s="88"/>
      <c r="C129" s="70"/>
      <c r="D129" s="79"/>
      <c r="E129" s="70"/>
      <c r="F129" s="89"/>
    </row>
  </sheetData>
  <sheetProtection/>
  <mergeCells count="26">
    <mergeCell ref="A104:F104"/>
    <mergeCell ref="A105:A106"/>
    <mergeCell ref="B105:B106"/>
    <mergeCell ref="C105:C106"/>
    <mergeCell ref="D105:D106"/>
    <mergeCell ref="F105:F106"/>
    <mergeCell ref="A73:F73"/>
    <mergeCell ref="A74:A75"/>
    <mergeCell ref="B74:B75"/>
    <mergeCell ref="C74:C75"/>
    <mergeCell ref="D74:D75"/>
    <mergeCell ref="F74:F75"/>
    <mergeCell ref="A41:F41"/>
    <mergeCell ref="A42:A43"/>
    <mergeCell ref="B42:B43"/>
    <mergeCell ref="C42:C43"/>
    <mergeCell ref="D42:D43"/>
    <mergeCell ref="F42:F43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55" t="s">
        <v>119</v>
      </c>
      <c r="B5" s="55"/>
      <c r="C5" s="55"/>
      <c r="D5" s="55"/>
      <c r="E5" s="55"/>
      <c r="F5" s="55"/>
    </row>
    <row r="6" spans="1:6" ht="15.75" customHeight="1">
      <c r="A6" s="56"/>
      <c r="B6" s="56"/>
      <c r="C6" s="56"/>
      <c r="D6" s="56"/>
      <c r="E6" s="56"/>
      <c r="F6" s="56"/>
    </row>
    <row r="7" spans="1:6" ht="15.75" customHeight="1">
      <c r="A7" s="57" t="s">
        <v>129</v>
      </c>
      <c r="B7" s="57"/>
      <c r="C7" s="57"/>
      <c r="D7" s="57"/>
      <c r="E7" s="57"/>
      <c r="F7" s="57"/>
    </row>
    <row r="8" spans="1:6" ht="15.75" customHeight="1">
      <c r="A8" s="58"/>
      <c r="B8" s="58"/>
      <c r="C8" s="58"/>
      <c r="D8" s="58"/>
      <c r="E8" s="58"/>
      <c r="F8" s="58"/>
    </row>
    <row r="9" spans="1:6" ht="15">
      <c r="A9" s="59" t="s">
        <v>109</v>
      </c>
      <c r="B9" s="60"/>
      <c r="C9" s="60"/>
      <c r="D9" s="60"/>
      <c r="E9" s="60"/>
      <c r="F9" s="61"/>
    </row>
    <row r="10" spans="1:6" ht="15">
      <c r="A10" s="62" t="s">
        <v>1</v>
      </c>
      <c r="B10" s="63" t="s">
        <v>121</v>
      </c>
      <c r="C10" s="63" t="s">
        <v>4</v>
      </c>
      <c r="D10" s="63" t="s">
        <v>5</v>
      </c>
      <c r="E10" s="64" t="s">
        <v>122</v>
      </c>
      <c r="F10" s="65" t="s">
        <v>123</v>
      </c>
    </row>
    <row r="11" spans="1:6" ht="15">
      <c r="A11" s="66"/>
      <c r="B11" s="67"/>
      <c r="C11" s="67"/>
      <c r="D11" s="67"/>
      <c r="E11" s="64" t="s">
        <v>124</v>
      </c>
      <c r="F11" s="68"/>
    </row>
    <row r="12" spans="1:6" s="74" customFormat="1" ht="15">
      <c r="A12" s="75"/>
      <c r="B12" s="70" t="s">
        <v>125</v>
      </c>
      <c r="C12" s="91"/>
      <c r="D12" s="91"/>
      <c r="E12" s="92"/>
      <c r="F12" s="93"/>
    </row>
    <row r="13" spans="1:6" ht="15">
      <c r="A13" s="75">
        <v>1</v>
      </c>
      <c r="B13" s="76" t="s">
        <v>94</v>
      </c>
      <c r="C13" s="76" t="s">
        <v>75</v>
      </c>
      <c r="D13" s="76">
        <v>41</v>
      </c>
      <c r="E13" s="77">
        <f>VLOOKUP(C13,'[1]IL03'!$D$7:$F$28,3,0)</f>
        <v>199.98498800000002</v>
      </c>
      <c r="F13" s="78">
        <f>E13/$E$38</f>
        <v>0.013424008880200382</v>
      </c>
    </row>
    <row r="14" spans="1:6" ht="15">
      <c r="A14" s="75">
        <v>2</v>
      </c>
      <c r="B14" s="76" t="s">
        <v>16</v>
      </c>
      <c r="C14" s="76" t="s">
        <v>77</v>
      </c>
      <c r="D14" s="76">
        <v>38</v>
      </c>
      <c r="E14" s="77">
        <f>VLOOKUP(C14,'[1]IL03'!$D$7:$F$28,3,0)</f>
        <v>185.2045579</v>
      </c>
      <c r="F14" s="78">
        <f>E14/$E$38</f>
        <v>0.012431871285774639</v>
      </c>
    </row>
    <row r="15" spans="1:6" ht="15">
      <c r="A15" s="75">
        <v>3</v>
      </c>
      <c r="B15" s="76" t="s">
        <v>18</v>
      </c>
      <c r="C15" s="76" t="s">
        <v>76</v>
      </c>
      <c r="D15" s="76">
        <v>37</v>
      </c>
      <c r="E15" s="77">
        <f>VLOOKUP(C15,'[1]IL03'!$D$7:$F$28,3,0)</f>
        <v>179.1000123</v>
      </c>
      <c r="F15" s="78">
        <f>E15/$E$38</f>
        <v>0.012022103156858942</v>
      </c>
    </row>
    <row r="16" spans="1:6" ht="15">
      <c r="A16" s="75"/>
      <c r="B16" s="76"/>
      <c r="C16" s="94"/>
      <c r="D16" s="76"/>
      <c r="E16" s="77"/>
      <c r="F16" s="78"/>
    </row>
    <row r="17" spans="1:6" ht="15">
      <c r="A17" s="70"/>
      <c r="B17" s="70" t="s">
        <v>126</v>
      </c>
      <c r="C17" s="70"/>
      <c r="D17" s="79"/>
      <c r="E17" s="80"/>
      <c r="F17" s="81"/>
    </row>
    <row r="18" spans="1:6" ht="15">
      <c r="A18" s="75">
        <v>1</v>
      </c>
      <c r="B18" s="76" t="s">
        <v>11</v>
      </c>
      <c r="C18" s="76" t="s">
        <v>51</v>
      </c>
      <c r="D18" s="76">
        <v>338</v>
      </c>
      <c r="E18" s="77">
        <f>VLOOKUP(C18,'[1]IL03'!$D$7:$F$28,3,0)</f>
        <v>4279.2774883</v>
      </c>
      <c r="F18" s="78">
        <f>E18/$E$38</f>
        <v>0.2872468557678979</v>
      </c>
    </row>
    <row r="19" spans="1:6" ht="15">
      <c r="A19" s="75">
        <v>2</v>
      </c>
      <c r="B19" s="76" t="s">
        <v>14</v>
      </c>
      <c r="C19" s="76" t="s">
        <v>58</v>
      </c>
      <c r="D19" s="76">
        <v>250</v>
      </c>
      <c r="E19" s="77">
        <f>VLOOKUP(C19,'[1]IL03'!$D$7:$F$28,3,0)</f>
        <v>2530.2568493</v>
      </c>
      <c r="F19" s="78">
        <f>E19/$E$38</f>
        <v>0.16984370053911765</v>
      </c>
    </row>
    <row r="20" spans="1:6" ht="15">
      <c r="A20" s="75"/>
      <c r="B20" s="76"/>
      <c r="C20" s="76"/>
      <c r="D20" s="76"/>
      <c r="E20" s="77"/>
      <c r="F20" s="78"/>
    </row>
    <row r="21" spans="1:6" s="99" customFormat="1" ht="15">
      <c r="A21" s="95"/>
      <c r="B21" s="95" t="s">
        <v>127</v>
      </c>
      <c r="C21" s="95"/>
      <c r="D21" s="96"/>
      <c r="E21" s="97"/>
      <c r="F21" s="98"/>
    </row>
    <row r="22" spans="1:6" ht="15">
      <c r="A22" s="75">
        <v>3</v>
      </c>
      <c r="B22" s="76" t="s">
        <v>33</v>
      </c>
      <c r="C22" s="76" t="s">
        <v>34</v>
      </c>
      <c r="D22" s="76">
        <v>334</v>
      </c>
      <c r="E22" s="77">
        <f>VLOOKUP(C22,'[1]IL03'!$D$7:$F$28,3,0)</f>
        <v>2275.1318281999997</v>
      </c>
      <c r="F22" s="78">
        <f aca="true" t="shared" si="0" ref="F22:F34">E22/$E$38</f>
        <v>0.15271841237094919</v>
      </c>
    </row>
    <row r="23" spans="1:6" ht="15">
      <c r="A23" s="75">
        <v>4</v>
      </c>
      <c r="B23" s="76" t="s">
        <v>53</v>
      </c>
      <c r="C23" s="76" t="s">
        <v>59</v>
      </c>
      <c r="D23" s="76">
        <v>90</v>
      </c>
      <c r="E23" s="77">
        <f>VLOOKUP(C23,'[1]IL03'!$D$7:$F$28,3,0)</f>
        <v>900</v>
      </c>
      <c r="F23" s="78">
        <f t="shared" si="0"/>
        <v>0.06041257452874585</v>
      </c>
    </row>
    <row r="24" spans="1:6" ht="15">
      <c r="A24" s="75">
        <v>5</v>
      </c>
      <c r="B24" s="76" t="s">
        <v>31</v>
      </c>
      <c r="C24" s="76" t="s">
        <v>32</v>
      </c>
      <c r="D24" s="76">
        <v>228</v>
      </c>
      <c r="E24" s="77">
        <f>VLOOKUP(C24,'[1]IL03'!$D$7:$F$28,3,0)</f>
        <v>855</v>
      </c>
      <c r="F24" s="78">
        <f t="shared" si="0"/>
        <v>0.05739194580230855</v>
      </c>
    </row>
    <row r="25" spans="1:6" ht="15">
      <c r="A25" s="75">
        <v>6</v>
      </c>
      <c r="B25" s="76" t="s">
        <v>60</v>
      </c>
      <c r="C25" s="76" t="s">
        <v>61</v>
      </c>
      <c r="D25" s="76">
        <v>30</v>
      </c>
      <c r="E25" s="77">
        <f>VLOOKUP(C25,'[1]IL03'!$D$7:$F$28,3,0)</f>
        <v>300</v>
      </c>
      <c r="F25" s="78">
        <f t="shared" si="0"/>
        <v>0.020137524842915283</v>
      </c>
    </row>
    <row r="26" spans="1:6" ht="15">
      <c r="A26" s="75">
        <v>10</v>
      </c>
      <c r="B26" s="76" t="s">
        <v>28</v>
      </c>
      <c r="C26" s="76" t="s">
        <v>29</v>
      </c>
      <c r="D26" s="76">
        <v>16000</v>
      </c>
      <c r="E26" s="77">
        <f>VLOOKUP(C26,'[1]IL03'!$D$7:$F$28,3,0)</f>
        <v>160</v>
      </c>
      <c r="F26" s="78">
        <f t="shared" si="0"/>
        <v>0.010740013249554817</v>
      </c>
    </row>
    <row r="27" spans="1:6" ht="15">
      <c r="A27" s="75">
        <v>11</v>
      </c>
      <c r="B27" s="76" t="s">
        <v>62</v>
      </c>
      <c r="C27" s="76" t="s">
        <v>64</v>
      </c>
      <c r="D27" s="76">
        <v>200</v>
      </c>
      <c r="E27" s="77">
        <f>VLOOKUP(C27,'[1]IL03'!$D$7:$F$28,3,0)</f>
        <v>131.25</v>
      </c>
      <c r="F27" s="78">
        <f t="shared" si="0"/>
        <v>0.008810167118775436</v>
      </c>
    </row>
    <row r="28" spans="1:6" ht="15">
      <c r="A28" s="75">
        <v>12</v>
      </c>
      <c r="B28" s="76" t="s">
        <v>60</v>
      </c>
      <c r="C28" s="76" t="s">
        <v>65</v>
      </c>
      <c r="D28" s="76">
        <v>12.5</v>
      </c>
      <c r="E28" s="77">
        <f>VLOOKUP(C28,'[1]IL03'!$D$7:$F$28,3,0)</f>
        <v>125</v>
      </c>
      <c r="F28" s="78">
        <f t="shared" si="0"/>
        <v>0.0083906353512147</v>
      </c>
    </row>
    <row r="29" spans="1:6" ht="15">
      <c r="A29" s="75">
        <v>13</v>
      </c>
      <c r="B29" s="76" t="s">
        <v>23</v>
      </c>
      <c r="C29" s="76" t="s">
        <v>42</v>
      </c>
      <c r="D29" s="76">
        <v>11</v>
      </c>
      <c r="E29" s="77">
        <f>VLOOKUP(C29,'[1]IL03'!$D$7:$F$28,3,0)</f>
        <v>110</v>
      </c>
      <c r="F29" s="78">
        <f t="shared" si="0"/>
        <v>0.007383759109068937</v>
      </c>
    </row>
    <row r="30" spans="1:6" ht="15">
      <c r="A30" s="75">
        <v>14</v>
      </c>
      <c r="B30" s="76" t="s">
        <v>23</v>
      </c>
      <c r="C30" s="76" t="s">
        <v>39</v>
      </c>
      <c r="D30" s="76">
        <v>8</v>
      </c>
      <c r="E30" s="77">
        <f>VLOOKUP(C30,'[1]IL03'!$D$7:$F$28,3,0)</f>
        <v>80</v>
      </c>
      <c r="F30" s="78">
        <f t="shared" si="0"/>
        <v>0.005370006624777409</v>
      </c>
    </row>
    <row r="31" spans="1:6" ht="15">
      <c r="A31" s="75">
        <v>15</v>
      </c>
      <c r="B31" s="76" t="s">
        <v>23</v>
      </c>
      <c r="C31" s="76" t="s">
        <v>38</v>
      </c>
      <c r="D31" s="76">
        <v>8</v>
      </c>
      <c r="E31" s="77">
        <f>VLOOKUP(C31,'[1]IL03'!$D$7:$F$28,3,0)</f>
        <v>80</v>
      </c>
      <c r="F31" s="78">
        <f t="shared" si="0"/>
        <v>0.005370006624777409</v>
      </c>
    </row>
    <row r="32" spans="1:6" ht="15">
      <c r="A32" s="75">
        <v>16</v>
      </c>
      <c r="B32" s="76" t="s">
        <v>35</v>
      </c>
      <c r="C32" s="76" t="s">
        <v>37</v>
      </c>
      <c r="D32" s="76">
        <v>18</v>
      </c>
      <c r="E32" s="77">
        <f>VLOOKUP(C32,'[1]IL03'!$D$7:$F$28,3,0)</f>
        <v>45</v>
      </c>
      <c r="F32" s="78">
        <f t="shared" si="0"/>
        <v>0.0030206287264372923</v>
      </c>
    </row>
    <row r="33" spans="1:6" ht="15">
      <c r="A33" s="75">
        <v>17</v>
      </c>
      <c r="B33" s="76" t="s">
        <v>26</v>
      </c>
      <c r="C33" s="76" t="s">
        <v>27</v>
      </c>
      <c r="D33" s="76">
        <v>7</v>
      </c>
      <c r="E33" s="77">
        <f>VLOOKUP(C33,'[1]IL03'!$D$7:$F$28,3,0)</f>
        <v>41.6576545</v>
      </c>
      <c r="F33" s="78">
        <f t="shared" si="0"/>
        <v>0.0027962735079711054</v>
      </c>
    </row>
    <row r="34" spans="1:6" ht="15">
      <c r="A34" s="75">
        <v>18</v>
      </c>
      <c r="B34" s="76" t="s">
        <v>33</v>
      </c>
      <c r="C34" s="76" t="s">
        <v>43</v>
      </c>
      <c r="D34" s="76">
        <v>5</v>
      </c>
      <c r="E34" s="77">
        <f>VLOOKUP(C34,'[1]IL03'!$D$7:$F$28,3,0)</f>
        <v>33.9983479</v>
      </c>
      <c r="F34" s="78">
        <f t="shared" si="0"/>
        <v>0.0022821419181810886</v>
      </c>
    </row>
    <row r="35" spans="1:6" ht="15">
      <c r="A35" s="75"/>
      <c r="B35" s="76"/>
      <c r="C35" s="76"/>
      <c r="D35" s="76"/>
      <c r="E35" s="77"/>
      <c r="F35" s="78"/>
    </row>
    <row r="36" spans="1:6" ht="15">
      <c r="A36" s="82"/>
      <c r="B36" s="83" t="s">
        <v>44</v>
      </c>
      <c r="C36" s="83"/>
      <c r="D36" s="83"/>
      <c r="E36" s="84">
        <f>SUM(E13:E34)</f>
        <v>12510.8617264</v>
      </c>
      <c r="F36" s="85">
        <f>SUM(F13:F34)</f>
        <v>0.8397926294055266</v>
      </c>
    </row>
    <row r="37" spans="1:6" ht="15">
      <c r="A37" s="70"/>
      <c r="B37" s="70" t="s">
        <v>128</v>
      </c>
      <c r="C37" s="86"/>
      <c r="D37" s="79"/>
      <c r="E37" s="80">
        <f>E38-E36</f>
        <v>2386.6990384</v>
      </c>
      <c r="F37" s="81">
        <f>E37/E38</f>
        <v>0.16020737059447338</v>
      </c>
    </row>
    <row r="38" spans="1:6" ht="15">
      <c r="A38" s="82"/>
      <c r="B38" s="83" t="s">
        <v>44</v>
      </c>
      <c r="C38" s="83"/>
      <c r="D38" s="83"/>
      <c r="E38" s="84">
        <v>14897.5607648</v>
      </c>
      <c r="F38" s="87">
        <v>1</v>
      </c>
    </row>
    <row r="39" spans="1:6" ht="15">
      <c r="A39" s="70"/>
      <c r="B39" s="88" t="s">
        <v>130</v>
      </c>
      <c r="C39" s="70"/>
      <c r="D39" s="79"/>
      <c r="E39" s="70"/>
      <c r="F39" s="89">
        <v>506250000</v>
      </c>
    </row>
    <row r="40" spans="1:6" ht="15">
      <c r="A40" s="99"/>
      <c r="B40" s="99"/>
      <c r="C40" s="99"/>
      <c r="D40" s="99"/>
      <c r="E40" s="99"/>
      <c r="F40" s="99"/>
    </row>
    <row r="41" spans="1:6" ht="15">
      <c r="A41" s="59" t="s">
        <v>110</v>
      </c>
      <c r="B41" s="60"/>
      <c r="C41" s="60"/>
      <c r="D41" s="60"/>
      <c r="E41" s="60"/>
      <c r="F41" s="61"/>
    </row>
    <row r="42" spans="1:6" ht="15">
      <c r="A42" s="62" t="s">
        <v>1</v>
      </c>
      <c r="B42" s="63" t="s">
        <v>121</v>
      </c>
      <c r="C42" s="63" t="s">
        <v>4</v>
      </c>
      <c r="D42" s="63" t="s">
        <v>5</v>
      </c>
      <c r="E42" s="64" t="s">
        <v>122</v>
      </c>
      <c r="F42" s="65" t="s">
        <v>123</v>
      </c>
    </row>
    <row r="43" spans="1:6" ht="15">
      <c r="A43" s="66"/>
      <c r="B43" s="67"/>
      <c r="C43" s="67"/>
      <c r="D43" s="67"/>
      <c r="E43" s="64" t="s">
        <v>124</v>
      </c>
      <c r="F43" s="68"/>
    </row>
    <row r="44" spans="1:6" ht="15">
      <c r="A44" s="100"/>
      <c r="B44" s="101"/>
      <c r="C44" s="101"/>
      <c r="D44" s="101"/>
      <c r="E44" s="64"/>
      <c r="F44" s="102"/>
    </row>
    <row r="45" spans="1:6" ht="15">
      <c r="A45" s="70"/>
      <c r="B45" s="70" t="s">
        <v>125</v>
      </c>
      <c r="C45" s="70"/>
      <c r="D45" s="79"/>
      <c r="E45" s="80"/>
      <c r="F45" s="81"/>
    </row>
    <row r="46" spans="1:6" ht="15">
      <c r="A46" s="75">
        <v>1</v>
      </c>
      <c r="B46" s="76" t="s">
        <v>94</v>
      </c>
      <c r="C46" s="76" t="s">
        <v>75</v>
      </c>
      <c r="D46" s="76">
        <v>80</v>
      </c>
      <c r="E46" s="77">
        <f>VLOOKUP(C46,'[1]IL04'!$D$7:$F$30,3,0)</f>
        <v>390.2146105</v>
      </c>
      <c r="F46" s="78">
        <f>E46/$E$72</f>
        <v>0.01632517333667893</v>
      </c>
    </row>
    <row r="47" spans="1:6" ht="15">
      <c r="A47" s="75">
        <v>2</v>
      </c>
      <c r="B47" s="76" t="s">
        <v>18</v>
      </c>
      <c r="C47" s="76" t="s">
        <v>76</v>
      </c>
      <c r="D47" s="76">
        <v>80</v>
      </c>
      <c r="E47" s="77">
        <f>VLOOKUP(C47,'[1]IL04'!$D$7:$F$30,3,0)</f>
        <v>387.24326990000003</v>
      </c>
      <c r="F47" s="78">
        <f>E47/$E$72</f>
        <v>0.016200863151893292</v>
      </c>
    </row>
    <row r="48" spans="1:6" ht="15">
      <c r="A48" s="75">
        <v>3</v>
      </c>
      <c r="B48" s="76" t="s">
        <v>16</v>
      </c>
      <c r="C48" s="76" t="s">
        <v>77</v>
      </c>
      <c r="D48" s="76">
        <v>78</v>
      </c>
      <c r="E48" s="77">
        <f>VLOOKUP(C48,'[1]IL04'!$D$7:$F$30,3,0)</f>
        <v>380.15672409999996</v>
      </c>
      <c r="F48" s="78">
        <f>E48/$E$72</f>
        <v>0.015904387608870755</v>
      </c>
    </row>
    <row r="49" spans="1:6" ht="15">
      <c r="A49" s="75"/>
      <c r="B49" s="76"/>
      <c r="C49" s="76"/>
      <c r="D49" s="76"/>
      <c r="E49" s="77"/>
      <c r="F49" s="78"/>
    </row>
    <row r="50" spans="1:6" ht="15">
      <c r="A50" s="70"/>
      <c r="B50" s="70" t="s">
        <v>126</v>
      </c>
      <c r="C50" s="70"/>
      <c r="D50" s="79"/>
      <c r="E50" s="80"/>
      <c r="F50" s="81"/>
    </row>
    <row r="51" spans="1:6" ht="15">
      <c r="A51" s="75">
        <v>1</v>
      </c>
      <c r="B51" s="76" t="s">
        <v>11</v>
      </c>
      <c r="C51" s="76" t="s">
        <v>51</v>
      </c>
      <c r="D51" s="76">
        <v>206</v>
      </c>
      <c r="E51" s="77">
        <f>VLOOKUP(C51,'[1]IL04'!$D$7:$F$30,3,0)</f>
        <v>2608.0803627</v>
      </c>
      <c r="F51" s="78">
        <f aca="true" t="shared" si="1" ref="F51:F69">E51/$E$72</f>
        <v>0.10911268530542619</v>
      </c>
    </row>
    <row r="52" spans="1:6" ht="15">
      <c r="A52" s="75">
        <v>2</v>
      </c>
      <c r="B52" s="76" t="s">
        <v>14</v>
      </c>
      <c r="C52" s="76" t="s">
        <v>66</v>
      </c>
      <c r="D52" s="76">
        <v>250</v>
      </c>
      <c r="E52" s="77">
        <f>VLOOKUP(C52,'[1]IL04'!$D$7:$F$30,3,0)</f>
        <v>2530.2568493</v>
      </c>
      <c r="F52" s="78">
        <f t="shared" si="1"/>
        <v>0.1058568299075557</v>
      </c>
    </row>
    <row r="53" spans="1:6" ht="15">
      <c r="A53" s="75">
        <v>3</v>
      </c>
      <c r="B53" s="76" t="s">
        <v>8</v>
      </c>
      <c r="C53" s="76" t="s">
        <v>10</v>
      </c>
      <c r="D53" s="76">
        <v>17</v>
      </c>
      <c r="E53" s="77">
        <f>VLOOKUP(C53,'[1]IL04'!$D$7:$F$30,3,0)</f>
        <v>215.72519649999998</v>
      </c>
      <c r="F53" s="78">
        <f t="shared" si="1"/>
        <v>0.009025164950740927</v>
      </c>
    </row>
    <row r="54" spans="1:6" ht="15">
      <c r="A54" s="75"/>
      <c r="B54" s="76"/>
      <c r="C54" s="76"/>
      <c r="D54" s="76"/>
      <c r="E54" s="77"/>
      <c r="F54" s="78"/>
    </row>
    <row r="55" spans="1:6" ht="15">
      <c r="A55" s="70"/>
      <c r="B55" s="70" t="s">
        <v>127</v>
      </c>
      <c r="C55" s="70"/>
      <c r="D55" s="79"/>
      <c r="E55" s="80"/>
      <c r="F55" s="81"/>
    </row>
    <row r="56" spans="1:6" ht="15">
      <c r="A56" s="75">
        <v>4</v>
      </c>
      <c r="B56" s="76" t="s">
        <v>28</v>
      </c>
      <c r="C56" s="76" t="s">
        <v>29</v>
      </c>
      <c r="D56" s="76">
        <v>512000</v>
      </c>
      <c r="E56" s="77">
        <f>VLOOKUP(C56,'[1]IL04'!$D$7:$F$30,3,0)</f>
        <v>5120</v>
      </c>
      <c r="F56" s="78">
        <f t="shared" si="1"/>
        <v>0.21420235233297633</v>
      </c>
    </row>
    <row r="57" spans="1:6" ht="15">
      <c r="A57" s="75">
        <v>5</v>
      </c>
      <c r="B57" s="76" t="s">
        <v>40</v>
      </c>
      <c r="C57" s="76" t="s">
        <v>41</v>
      </c>
      <c r="D57" s="76">
        <v>282276</v>
      </c>
      <c r="E57" s="77">
        <f>VLOOKUP(C57,'[1]IL04'!$D$7:$F$30,3,0)</f>
        <v>2822.76</v>
      </c>
      <c r="F57" s="78">
        <f t="shared" si="1"/>
        <v>0.11809410782645162</v>
      </c>
    </row>
    <row r="58" spans="1:6" ht="15">
      <c r="A58" s="75">
        <v>6</v>
      </c>
      <c r="B58" s="76" t="s">
        <v>62</v>
      </c>
      <c r="C58" s="76" t="s">
        <v>64</v>
      </c>
      <c r="D58" s="76">
        <v>1300</v>
      </c>
      <c r="E58" s="77">
        <f>VLOOKUP(C58,'[1]IL04'!$D$7:$F$30,3,0)</f>
        <v>858.3538561</v>
      </c>
      <c r="F58" s="78">
        <f t="shared" si="1"/>
        <v>0.035910432638808804</v>
      </c>
    </row>
    <row r="59" spans="1:6" ht="15">
      <c r="A59" s="75">
        <v>7</v>
      </c>
      <c r="B59" s="76" t="s">
        <v>55</v>
      </c>
      <c r="C59" s="76" t="s">
        <v>67</v>
      </c>
      <c r="D59" s="76">
        <v>84</v>
      </c>
      <c r="E59" s="77">
        <f>VLOOKUP(C59,'[1]IL04'!$D$7:$F$30,3,0)</f>
        <v>840</v>
      </c>
      <c r="F59" s="78">
        <f t="shared" si="1"/>
        <v>0.035142573429628926</v>
      </c>
    </row>
    <row r="60" spans="1:6" ht="15">
      <c r="A60" s="75">
        <v>8</v>
      </c>
      <c r="B60" s="76" t="s">
        <v>31</v>
      </c>
      <c r="C60" s="76" t="s">
        <v>32</v>
      </c>
      <c r="D60" s="76">
        <v>146</v>
      </c>
      <c r="E60" s="77">
        <f>VLOOKUP(C60,'[1]IL04'!$D$7:$F$30,3,0)</f>
        <v>547.5</v>
      </c>
      <c r="F60" s="78">
        <f t="shared" si="1"/>
        <v>0.022905427324668857</v>
      </c>
    </row>
    <row r="61" spans="1:6" ht="15">
      <c r="A61" s="75">
        <v>9</v>
      </c>
      <c r="B61" s="76" t="s">
        <v>33</v>
      </c>
      <c r="C61" s="76" t="s">
        <v>34</v>
      </c>
      <c r="D61" s="76">
        <v>68</v>
      </c>
      <c r="E61" s="77">
        <f>VLOOKUP(C61,'[1]IL04'!$D$7:$F$30,3,0)</f>
        <v>463.24825919999995</v>
      </c>
      <c r="F61" s="78">
        <f t="shared" si="1"/>
        <v>0.01938063805367116</v>
      </c>
    </row>
    <row r="62" spans="1:6" ht="15">
      <c r="A62" s="75">
        <v>10</v>
      </c>
      <c r="B62" s="76" t="s">
        <v>33</v>
      </c>
      <c r="C62" s="76" t="s">
        <v>43</v>
      </c>
      <c r="D62" s="76">
        <v>60</v>
      </c>
      <c r="E62" s="77">
        <f>VLOOKUP(C62,'[1]IL04'!$D$7:$F$30,3,0)</f>
        <v>408.0236231</v>
      </c>
      <c r="F62" s="78">
        <f t="shared" si="1"/>
        <v>0.017070238256922606</v>
      </c>
    </row>
    <row r="63" spans="1:6" ht="15">
      <c r="A63" s="75">
        <v>11</v>
      </c>
      <c r="B63" s="76" t="s">
        <v>23</v>
      </c>
      <c r="C63" s="76" t="s">
        <v>42</v>
      </c>
      <c r="D63" s="76">
        <v>40</v>
      </c>
      <c r="E63" s="77">
        <f>VLOOKUP(C63,'[1]IL04'!$D$7:$F$30,3,0)</f>
        <v>400</v>
      </c>
      <c r="F63" s="78">
        <f t="shared" si="1"/>
        <v>0.016734558776013774</v>
      </c>
    </row>
    <row r="64" spans="1:6" ht="15">
      <c r="A64" s="75">
        <v>12</v>
      </c>
      <c r="B64" s="76" t="s">
        <v>35</v>
      </c>
      <c r="C64" s="76" t="s">
        <v>37</v>
      </c>
      <c r="D64" s="76">
        <v>97</v>
      </c>
      <c r="E64" s="77">
        <f>VLOOKUP(C64,'[1]IL04'!$D$7:$F$30,3,0)</f>
        <v>242.5</v>
      </c>
      <c r="F64" s="78">
        <f t="shared" si="1"/>
        <v>0.010145326257958352</v>
      </c>
    </row>
    <row r="65" spans="1:6" ht="15">
      <c r="A65" s="75">
        <v>13</v>
      </c>
      <c r="B65" s="76" t="s">
        <v>60</v>
      </c>
      <c r="C65" s="76" t="s">
        <v>61</v>
      </c>
      <c r="D65" s="76">
        <v>30</v>
      </c>
      <c r="E65" s="77">
        <f>VLOOKUP(C65,'[1]IL04'!$D$7:$F$30,3,0)</f>
        <v>300</v>
      </c>
      <c r="F65" s="78">
        <f t="shared" si="1"/>
        <v>0.012550919082010331</v>
      </c>
    </row>
    <row r="66" spans="1:6" ht="15">
      <c r="A66" s="75">
        <v>14</v>
      </c>
      <c r="B66" s="76" t="s">
        <v>53</v>
      </c>
      <c r="C66" s="76" t="s">
        <v>68</v>
      </c>
      <c r="D66" s="76">
        <v>20</v>
      </c>
      <c r="E66" s="77">
        <f>VLOOKUP(C66,'[1]IL04'!$D$7:$F$30,3,0)</f>
        <v>200</v>
      </c>
      <c r="F66" s="78">
        <f t="shared" si="1"/>
        <v>0.008367279388006887</v>
      </c>
    </row>
    <row r="67" spans="1:6" ht="15">
      <c r="A67" s="75">
        <v>15</v>
      </c>
      <c r="B67" s="76" t="s">
        <v>23</v>
      </c>
      <c r="C67" s="76" t="s">
        <v>38</v>
      </c>
      <c r="D67" s="76">
        <v>16</v>
      </c>
      <c r="E67" s="77">
        <f>VLOOKUP(C67,'[1]IL04'!$D$7:$F$30,3,0)</f>
        <v>160</v>
      </c>
      <c r="F67" s="78">
        <f t="shared" si="1"/>
        <v>0.00669382351040551</v>
      </c>
    </row>
    <row r="68" spans="1:6" ht="15">
      <c r="A68" s="75">
        <v>16</v>
      </c>
      <c r="B68" s="76" t="s">
        <v>26</v>
      </c>
      <c r="C68" s="76" t="s">
        <v>27</v>
      </c>
      <c r="D68" s="76">
        <v>20</v>
      </c>
      <c r="E68" s="77">
        <f>VLOOKUP(C68,'[1]IL04'!$D$7:$F$30,3,0)</f>
        <v>119.02187</v>
      </c>
      <c r="F68" s="78">
        <f t="shared" si="1"/>
        <v>0.004979446197865177</v>
      </c>
    </row>
    <row r="69" spans="1:6" ht="15">
      <c r="A69" s="75">
        <v>17</v>
      </c>
      <c r="B69" s="76" t="s">
        <v>23</v>
      </c>
      <c r="C69" s="76" t="s">
        <v>25</v>
      </c>
      <c r="D69" s="76">
        <v>10</v>
      </c>
      <c r="E69" s="77">
        <f>VLOOKUP(C69,'[1]IL04'!$D$7:$F$30,3,0)</f>
        <v>100</v>
      </c>
      <c r="F69" s="78">
        <f t="shared" si="1"/>
        <v>0.0041836396940034435</v>
      </c>
    </row>
    <row r="70" spans="1:6" ht="15">
      <c r="A70" s="82"/>
      <c r="B70" s="83" t="s">
        <v>44</v>
      </c>
      <c r="C70" s="83"/>
      <c r="D70" s="83"/>
      <c r="E70" s="84">
        <f>SUM(E46:E69)</f>
        <v>19093.084621400005</v>
      </c>
      <c r="F70" s="85">
        <f>SUM(F46:F69)</f>
        <v>0.7987858670305574</v>
      </c>
    </row>
    <row r="71" spans="1:6" ht="15">
      <c r="A71" s="70"/>
      <c r="B71" s="70" t="s">
        <v>128</v>
      </c>
      <c r="C71" s="86"/>
      <c r="D71" s="79"/>
      <c r="E71" s="80">
        <f>E72-E70</f>
        <v>4809.547372299996</v>
      </c>
      <c r="F71" s="81">
        <f>E71/E72</f>
        <v>0.20121413296944224</v>
      </c>
    </row>
    <row r="72" spans="1:6" ht="15">
      <c r="A72" s="82"/>
      <c r="B72" s="83" t="s">
        <v>44</v>
      </c>
      <c r="C72" s="83"/>
      <c r="D72" s="83"/>
      <c r="E72" s="84">
        <v>23902.6319937</v>
      </c>
      <c r="F72" s="87">
        <v>1</v>
      </c>
    </row>
    <row r="73" spans="1:6" ht="15">
      <c r="A73" s="70"/>
      <c r="B73" s="88" t="s">
        <v>131</v>
      </c>
      <c r="C73" s="70"/>
      <c r="D73" s="79"/>
      <c r="E73" s="70"/>
      <c r="F73" s="89">
        <v>675000000</v>
      </c>
    </row>
    <row r="74" spans="1:6" ht="15">
      <c r="A74" s="99"/>
      <c r="B74" s="99"/>
      <c r="C74" s="99"/>
      <c r="D74" s="99"/>
      <c r="E74" s="99"/>
      <c r="F74" s="99"/>
    </row>
    <row r="75" spans="1:6" ht="15">
      <c r="A75" s="59" t="s">
        <v>111</v>
      </c>
      <c r="B75" s="60"/>
      <c r="C75" s="60"/>
      <c r="D75" s="60"/>
      <c r="E75" s="60"/>
      <c r="F75" s="61"/>
    </row>
    <row r="76" spans="1:6" ht="15">
      <c r="A76" s="62" t="s">
        <v>1</v>
      </c>
      <c r="B76" s="63" t="s">
        <v>121</v>
      </c>
      <c r="C76" s="63" t="s">
        <v>4</v>
      </c>
      <c r="D76" s="63" t="s">
        <v>5</v>
      </c>
      <c r="E76" s="64" t="s">
        <v>122</v>
      </c>
      <c r="F76" s="65" t="s">
        <v>123</v>
      </c>
    </row>
    <row r="77" spans="1:6" ht="15">
      <c r="A77" s="66"/>
      <c r="B77" s="67"/>
      <c r="C77" s="67"/>
      <c r="D77" s="67"/>
      <c r="E77" s="64" t="s">
        <v>124</v>
      </c>
      <c r="F77" s="68"/>
    </row>
    <row r="78" spans="1:6" s="74" customFormat="1" ht="15">
      <c r="A78" s="70"/>
      <c r="B78" s="70" t="s">
        <v>125</v>
      </c>
      <c r="C78" s="70"/>
      <c r="D78" s="70"/>
      <c r="E78" s="70"/>
      <c r="F78" s="70"/>
    </row>
    <row r="79" spans="1:6" ht="15">
      <c r="A79" s="75">
        <v>1</v>
      </c>
      <c r="B79" s="76" t="s">
        <v>16</v>
      </c>
      <c r="C79" s="76" t="s">
        <v>77</v>
      </c>
      <c r="D79" s="76">
        <v>25</v>
      </c>
      <c r="E79" s="77">
        <f>VLOOKUP(C79,'[1]IL05'!$D$7:$F$24,3,0)</f>
        <v>121.84510390000001</v>
      </c>
      <c r="F79" s="78">
        <f>E79/$E$99</f>
        <v>0.006124933152390423</v>
      </c>
    </row>
    <row r="80" spans="1:6" ht="15">
      <c r="A80" s="75">
        <v>2</v>
      </c>
      <c r="B80" s="76" t="s">
        <v>18</v>
      </c>
      <c r="C80" s="76" t="s">
        <v>76</v>
      </c>
      <c r="D80" s="76">
        <v>25</v>
      </c>
      <c r="E80" s="77">
        <f>VLOOKUP(C80,'[1]IL05'!$D$7:$F$24,3,0)</f>
        <v>121.0135219</v>
      </c>
      <c r="F80" s="78">
        <f>E80/$E$99</f>
        <v>0.006083131028236864</v>
      </c>
    </row>
    <row r="81" spans="1:6" ht="15">
      <c r="A81" s="75">
        <v>3</v>
      </c>
      <c r="B81" s="76" t="s">
        <v>94</v>
      </c>
      <c r="C81" s="76" t="s">
        <v>75</v>
      </c>
      <c r="D81" s="76">
        <v>24</v>
      </c>
      <c r="E81" s="77">
        <f>VLOOKUP(C81,'[1]IL05'!$D$7:$F$24,3,0)</f>
        <v>117.064386</v>
      </c>
      <c r="F81" s="78">
        <f>E81/$E$99</f>
        <v>0.005884615104141491</v>
      </c>
    </row>
    <row r="82" spans="1:6" s="74" customFormat="1" ht="15">
      <c r="A82" s="70"/>
      <c r="B82" s="70"/>
      <c r="C82" s="70"/>
      <c r="D82" s="70"/>
      <c r="E82" s="70"/>
      <c r="F82" s="70"/>
    </row>
    <row r="83" spans="1:6" ht="15">
      <c r="A83" s="70"/>
      <c r="B83" s="70" t="s">
        <v>126</v>
      </c>
      <c r="C83" s="70"/>
      <c r="D83" s="79"/>
      <c r="E83" s="80"/>
      <c r="F83" s="81"/>
    </row>
    <row r="84" spans="1:6" ht="15">
      <c r="A84" s="75">
        <v>1</v>
      </c>
      <c r="B84" s="76" t="s">
        <v>8</v>
      </c>
      <c r="C84" s="76" t="s">
        <v>10</v>
      </c>
      <c r="D84" s="76">
        <v>472</v>
      </c>
      <c r="E84" s="77">
        <f>VLOOKUP(C84,'[1]IL05'!$D$7:$F$24,3,0)</f>
        <v>5972.1869874</v>
      </c>
      <c r="F84" s="78">
        <f>E84/$E$99</f>
        <v>0.3002110458326011</v>
      </c>
    </row>
    <row r="85" spans="1:6" ht="15">
      <c r="A85" s="75">
        <v>2</v>
      </c>
      <c r="B85" s="76" t="s">
        <v>11</v>
      </c>
      <c r="C85" s="76" t="s">
        <v>51</v>
      </c>
      <c r="D85" s="76">
        <v>5</v>
      </c>
      <c r="E85" s="77">
        <f>VLOOKUP(C85,'[1]IL05'!$D$7:$F$24,3,0)</f>
        <v>63.302921399999995</v>
      </c>
      <c r="F85" s="78">
        <f>E85/$E$99</f>
        <v>0.003182123446209521</v>
      </c>
    </row>
    <row r="86" spans="1:6" ht="15">
      <c r="A86" s="75"/>
      <c r="B86" s="76"/>
      <c r="C86" s="76"/>
      <c r="D86" s="76"/>
      <c r="E86" s="77"/>
      <c r="F86" s="78"/>
    </row>
    <row r="87" spans="1:6" ht="15">
      <c r="A87" s="70"/>
      <c r="B87" s="70" t="s">
        <v>127</v>
      </c>
      <c r="C87" s="70"/>
      <c r="D87" s="79"/>
      <c r="E87" s="80"/>
      <c r="F87" s="81"/>
    </row>
    <row r="88" spans="1:6" ht="15">
      <c r="A88" s="75">
        <v>3</v>
      </c>
      <c r="B88" s="76" t="s">
        <v>28</v>
      </c>
      <c r="C88" s="76" t="s">
        <v>29</v>
      </c>
      <c r="D88" s="76">
        <v>395000</v>
      </c>
      <c r="E88" s="77">
        <f>VLOOKUP(C88,'[1]IL05'!$D$7:$F$24,3,0)</f>
        <v>3950</v>
      </c>
      <c r="F88" s="78">
        <f aca="true" t="shared" si="2" ref="F88:F96">E88/$E$99</f>
        <v>0.1985593608406137</v>
      </c>
    </row>
    <row r="89" spans="1:6" ht="15">
      <c r="A89" s="75">
        <v>4</v>
      </c>
      <c r="B89" s="76" t="s">
        <v>55</v>
      </c>
      <c r="C89" s="76" t="s">
        <v>69</v>
      </c>
      <c r="D89" s="76">
        <v>365</v>
      </c>
      <c r="E89" s="77">
        <f>VLOOKUP(C89,'[1]IL05'!$D$7:$F$24,3,0)</f>
        <v>3650</v>
      </c>
      <c r="F89" s="78">
        <f t="shared" si="2"/>
        <v>0.18347890305525064</v>
      </c>
    </row>
    <row r="90" spans="1:6" ht="15">
      <c r="A90" s="75">
        <v>5</v>
      </c>
      <c r="B90" s="76" t="s">
        <v>53</v>
      </c>
      <c r="C90" s="76" t="s">
        <v>70</v>
      </c>
      <c r="D90" s="76">
        <v>280</v>
      </c>
      <c r="E90" s="77">
        <f>VLOOKUP(C90,'[1]IL05'!$D$7:$F$24,3,0)</f>
        <v>2800</v>
      </c>
      <c r="F90" s="78">
        <f t="shared" si="2"/>
        <v>0.14075093933005528</v>
      </c>
    </row>
    <row r="91" spans="1:6" ht="15">
      <c r="A91" s="75">
        <v>6</v>
      </c>
      <c r="B91" s="76" t="s">
        <v>23</v>
      </c>
      <c r="C91" s="76" t="s">
        <v>25</v>
      </c>
      <c r="D91" s="76">
        <v>88</v>
      </c>
      <c r="E91" s="77">
        <f>VLOOKUP(C91,'[1]IL05'!$D$7:$F$24,3,0)</f>
        <v>880</v>
      </c>
      <c r="F91" s="78">
        <f t="shared" si="2"/>
        <v>0.04423600950373166</v>
      </c>
    </row>
    <row r="92" spans="1:6" ht="15">
      <c r="A92" s="75">
        <v>7</v>
      </c>
      <c r="B92" s="76" t="s">
        <v>33</v>
      </c>
      <c r="C92" s="76" t="s">
        <v>43</v>
      </c>
      <c r="D92" s="76">
        <v>80</v>
      </c>
      <c r="E92" s="77">
        <f>VLOOKUP(C92,'[1]IL05'!$D$7:$F$24,3,0)</f>
        <v>544.0972964</v>
      </c>
      <c r="F92" s="78">
        <f t="shared" si="2"/>
        <v>0.027350787698301255</v>
      </c>
    </row>
    <row r="93" spans="1:6" ht="15">
      <c r="A93" s="75">
        <v>8</v>
      </c>
      <c r="B93" s="76" t="s">
        <v>23</v>
      </c>
      <c r="C93" s="76" t="s">
        <v>38</v>
      </c>
      <c r="D93" s="76">
        <v>8</v>
      </c>
      <c r="E93" s="77">
        <f>VLOOKUP(C93,'[1]IL05'!$D$7:$F$24,3,0)</f>
        <v>80</v>
      </c>
      <c r="F93" s="78">
        <f t="shared" si="2"/>
        <v>0.004021455409430151</v>
      </c>
    </row>
    <row r="94" spans="1:6" ht="15">
      <c r="A94" s="75">
        <v>9</v>
      </c>
      <c r="B94" s="76" t="s">
        <v>26</v>
      </c>
      <c r="C94" s="76" t="s">
        <v>27</v>
      </c>
      <c r="D94" s="76">
        <v>10</v>
      </c>
      <c r="E94" s="77">
        <f>VLOOKUP(C94,'[1]IL05'!$D$7:$F$24,3,0)</f>
        <v>59.510935</v>
      </c>
      <c r="F94" s="78">
        <f t="shared" si="2"/>
        <v>0.0029915071434499516</v>
      </c>
    </row>
    <row r="95" spans="1:6" ht="15">
      <c r="A95" s="75">
        <v>10</v>
      </c>
      <c r="B95" s="76" t="s">
        <v>35</v>
      </c>
      <c r="C95" s="76" t="s">
        <v>37</v>
      </c>
      <c r="D95" s="76">
        <v>10</v>
      </c>
      <c r="E95" s="77">
        <f>VLOOKUP(C95,'[1]IL05'!$D$7:$F$24,3,0)</f>
        <v>25</v>
      </c>
      <c r="F95" s="78">
        <f t="shared" si="2"/>
        <v>0.0012567048154469222</v>
      </c>
    </row>
    <row r="96" spans="1:6" ht="15">
      <c r="A96" s="75">
        <v>11</v>
      </c>
      <c r="B96" s="76" t="s">
        <v>40</v>
      </c>
      <c r="C96" s="76" t="s">
        <v>41</v>
      </c>
      <c r="D96" s="76">
        <v>1985</v>
      </c>
      <c r="E96" s="77">
        <f>VLOOKUP(C96,'[1]IL05'!$D$7:$F$24,3,0)</f>
        <v>19.85</v>
      </c>
      <c r="F96" s="78">
        <f t="shared" si="2"/>
        <v>0.0009978236234648562</v>
      </c>
    </row>
    <row r="97" spans="1:6" ht="15">
      <c r="A97" s="82"/>
      <c r="B97" s="83" t="s">
        <v>44</v>
      </c>
      <c r="C97" s="83"/>
      <c r="D97" s="83"/>
      <c r="E97" s="84">
        <f>SUM(E79:E96)</f>
        <v>18403.871151999996</v>
      </c>
      <c r="F97" s="85">
        <f>SUM(F79:F96)</f>
        <v>0.9251293399833238</v>
      </c>
    </row>
    <row r="98" spans="1:6" ht="15">
      <c r="A98" s="70"/>
      <c r="B98" s="70" t="s">
        <v>128</v>
      </c>
      <c r="C98" s="86"/>
      <c r="D98" s="79"/>
      <c r="E98" s="80">
        <f>E99-E97</f>
        <v>1489.424149100003</v>
      </c>
      <c r="F98" s="81">
        <f>E98/E99</f>
        <v>0.07487066001667633</v>
      </c>
    </row>
    <row r="99" spans="1:6" ht="15">
      <c r="A99" s="82"/>
      <c r="B99" s="83" t="s">
        <v>44</v>
      </c>
      <c r="C99" s="83"/>
      <c r="D99" s="83"/>
      <c r="E99" s="84">
        <v>19893.2953011</v>
      </c>
      <c r="F99" s="87">
        <v>1</v>
      </c>
    </row>
    <row r="100" spans="1:6" ht="15">
      <c r="A100" s="70"/>
      <c r="B100" s="88" t="s">
        <v>132</v>
      </c>
      <c r="C100" s="70"/>
      <c r="D100" s="79"/>
      <c r="E100" s="70"/>
      <c r="F100" s="89">
        <v>543750000</v>
      </c>
    </row>
    <row r="101" spans="1:6" ht="15">
      <c r="A101" s="99"/>
      <c r="B101" s="99"/>
      <c r="C101" s="99"/>
      <c r="D101" s="99"/>
      <c r="E101" s="99"/>
      <c r="F101" s="99"/>
    </row>
  </sheetData>
  <sheetProtection/>
  <mergeCells count="20">
    <mergeCell ref="A75:F75"/>
    <mergeCell ref="A76:A77"/>
    <mergeCell ref="B76:B77"/>
    <mergeCell ref="C76:C77"/>
    <mergeCell ref="D76:D77"/>
    <mergeCell ref="F76:F77"/>
    <mergeCell ref="A41:F41"/>
    <mergeCell ref="A42:A43"/>
    <mergeCell ref="B42:B43"/>
    <mergeCell ref="C42:C43"/>
    <mergeCell ref="D42:D43"/>
    <mergeCell ref="F42:F43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105</v>
      </c>
      <c r="B1" s="103" t="s">
        <v>106</v>
      </c>
    </row>
    <row r="2" spans="1:2" ht="15">
      <c r="A2" t="s">
        <v>107</v>
      </c>
      <c r="B2">
        <v>1.17</v>
      </c>
    </row>
    <row r="3" spans="1:2" ht="15">
      <c r="A3" t="s">
        <v>108</v>
      </c>
      <c r="B3">
        <v>1.17</v>
      </c>
    </row>
    <row r="4" spans="1:2" ht="15">
      <c r="A4" t="s">
        <v>109</v>
      </c>
      <c r="B4">
        <v>1.17</v>
      </c>
    </row>
    <row r="5" spans="1:2" ht="15">
      <c r="A5" t="s">
        <v>110</v>
      </c>
      <c r="B5">
        <v>1.17</v>
      </c>
    </row>
    <row r="6" spans="1:2" ht="15">
      <c r="A6" t="s">
        <v>111</v>
      </c>
      <c r="B6">
        <v>1.17</v>
      </c>
    </row>
    <row r="7" spans="1:2" ht="15">
      <c r="A7" t="s">
        <v>112</v>
      </c>
      <c r="B7">
        <v>1.17</v>
      </c>
    </row>
    <row r="8" spans="1:2" ht="15">
      <c r="A8" t="s">
        <v>113</v>
      </c>
      <c r="B8">
        <v>1.17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10" customWidth="1"/>
    <col min="2" max="2" width="9.140625" style="110" customWidth="1"/>
    <col min="3" max="3" width="11.421875" style="110" customWidth="1"/>
    <col min="4" max="4" width="9.140625" style="110" customWidth="1"/>
    <col min="5" max="5" width="11.421875" style="110" customWidth="1"/>
    <col min="6" max="6" width="9.140625" style="110" customWidth="1"/>
    <col min="7" max="7" width="11.57421875" style="110" customWidth="1"/>
    <col min="8" max="8" width="9.140625" style="110" customWidth="1"/>
    <col min="9" max="9" width="12.7109375" style="110" customWidth="1"/>
  </cols>
  <sheetData>
    <row r="1" spans="1:9" ht="15">
      <c r="A1" s="104" t="s">
        <v>105</v>
      </c>
      <c r="B1" s="104" t="s">
        <v>133</v>
      </c>
      <c r="C1" s="104"/>
      <c r="D1" s="104" t="s">
        <v>134</v>
      </c>
      <c r="E1" s="104"/>
      <c r="F1" s="104" t="s">
        <v>135</v>
      </c>
      <c r="G1" s="104"/>
      <c r="H1" s="104" t="s">
        <v>136</v>
      </c>
      <c r="I1" s="104"/>
    </row>
    <row r="2" spans="1:9" ht="25.5">
      <c r="A2" s="104"/>
      <c r="B2" s="105" t="s">
        <v>137</v>
      </c>
      <c r="C2" s="105" t="s">
        <v>138</v>
      </c>
      <c r="D2" s="105" t="s">
        <v>137</v>
      </c>
      <c r="E2" s="105" t="s">
        <v>138</v>
      </c>
      <c r="F2" s="105" t="s">
        <v>137</v>
      </c>
      <c r="G2" s="105" t="s">
        <v>138</v>
      </c>
      <c r="H2" s="105" t="s">
        <v>137</v>
      </c>
      <c r="I2" s="105" t="s">
        <v>138</v>
      </c>
    </row>
    <row r="3" spans="1:9" ht="15.75">
      <c r="A3" s="106" t="s">
        <v>139</v>
      </c>
      <c r="B3" s="107">
        <v>-0.057115432620048534</v>
      </c>
      <c r="C3" s="107">
        <v>0.14316079020500183</v>
      </c>
      <c r="D3" s="107">
        <v>0.049040064215660095</v>
      </c>
      <c r="E3" s="107">
        <v>0.09186299741268157</v>
      </c>
      <c r="F3" s="107">
        <v>0.07116092741489412</v>
      </c>
      <c r="G3" s="107">
        <v>0.09229094684123994</v>
      </c>
      <c r="H3" s="107">
        <v>0.08033262789249422</v>
      </c>
      <c r="I3" s="107">
        <v>0.10181189179420472</v>
      </c>
    </row>
    <row r="4" spans="1:9" ht="15.75">
      <c r="A4" s="106" t="s">
        <v>140</v>
      </c>
      <c r="B4" s="107">
        <v>-0.05295868813991547</v>
      </c>
      <c r="C4" s="107">
        <v>0.14316079020500183</v>
      </c>
      <c r="D4" s="107">
        <v>0.05376087725162505</v>
      </c>
      <c r="E4" s="107">
        <v>0.09186299741268157</v>
      </c>
      <c r="F4" s="107">
        <v>0.07371798455715181</v>
      </c>
      <c r="G4" s="107">
        <v>0.09229094684123994</v>
      </c>
      <c r="H4" s="107">
        <v>0.08197375833988191</v>
      </c>
      <c r="I4" s="107">
        <v>0.10181189179420472</v>
      </c>
    </row>
    <row r="5" spans="1:9" ht="15.75">
      <c r="A5" s="106" t="s">
        <v>141</v>
      </c>
      <c r="B5" s="107">
        <v>-0.15341822765767577</v>
      </c>
      <c r="C5" s="107">
        <v>0.14316079020500183</v>
      </c>
      <c r="D5" s="107">
        <v>0.017921093106269836</v>
      </c>
      <c r="E5" s="107">
        <v>0.09186299741268157</v>
      </c>
      <c r="F5" s="108">
        <v>0</v>
      </c>
      <c r="G5" s="108">
        <v>0</v>
      </c>
      <c r="H5" s="107">
        <v>0.04839148223400115</v>
      </c>
      <c r="I5" s="107">
        <v>0.0928780823945999</v>
      </c>
    </row>
    <row r="6" spans="1:9" ht="15.75">
      <c r="A6" s="106" t="s">
        <v>142</v>
      </c>
      <c r="B6" s="107">
        <v>0.06167563498020173</v>
      </c>
      <c r="C6" s="107">
        <v>0.14316079020500183</v>
      </c>
      <c r="D6" s="107">
        <v>0.0892304211854935</v>
      </c>
      <c r="E6" s="107">
        <v>0.09186299741268157</v>
      </c>
      <c r="F6" s="108">
        <v>0</v>
      </c>
      <c r="G6" s="108">
        <v>0</v>
      </c>
      <c r="H6" s="107">
        <v>0.08859693706035617</v>
      </c>
      <c r="I6" s="107">
        <v>0.0928780823945999</v>
      </c>
    </row>
    <row r="7" spans="1:9" ht="15.75">
      <c r="A7" s="106" t="s">
        <v>143</v>
      </c>
      <c r="B7" s="107">
        <v>0.0673434764146805</v>
      </c>
      <c r="C7" s="107">
        <v>0.14316079020500183</v>
      </c>
      <c r="D7" s="107">
        <v>0.09957960247993469</v>
      </c>
      <c r="E7" s="107">
        <v>0.09186299741268157</v>
      </c>
      <c r="F7" s="108">
        <v>0</v>
      </c>
      <c r="G7" s="108">
        <v>0</v>
      </c>
      <c r="H7" s="107">
        <v>0.09583283364772796</v>
      </c>
      <c r="I7" s="107">
        <v>0.0928780823945999</v>
      </c>
    </row>
    <row r="8" spans="1:9" ht="15.75">
      <c r="A8" s="106" t="s">
        <v>144</v>
      </c>
      <c r="B8" s="107">
        <v>0.03289748728275299</v>
      </c>
      <c r="C8" s="107">
        <v>0.14316079020500183</v>
      </c>
      <c r="D8" s="108">
        <v>0</v>
      </c>
      <c r="E8" s="108">
        <v>0</v>
      </c>
      <c r="F8" s="108">
        <v>0</v>
      </c>
      <c r="G8" s="108">
        <v>0</v>
      </c>
      <c r="H8" s="107">
        <v>0.0723400503396988</v>
      </c>
      <c r="I8" s="107">
        <v>0.10949710011482239</v>
      </c>
    </row>
    <row r="9" spans="1:9" ht="15.75">
      <c r="A9" s="106" t="s">
        <v>145</v>
      </c>
      <c r="B9" s="107">
        <v>0.07621284425258634</v>
      </c>
      <c r="C9" s="107">
        <v>0.14316079020500183</v>
      </c>
      <c r="D9" s="108">
        <v>0</v>
      </c>
      <c r="E9" s="108">
        <v>0</v>
      </c>
      <c r="F9" s="108">
        <v>0</v>
      </c>
      <c r="G9" s="108">
        <v>0</v>
      </c>
      <c r="H9" s="107">
        <v>0.08674956262111663</v>
      </c>
      <c r="I9" s="107">
        <v>0.11488932967185975</v>
      </c>
    </row>
    <row r="10" spans="1:7" ht="15">
      <c r="A10" s="109" t="s">
        <v>146</v>
      </c>
      <c r="B10" s="109"/>
      <c r="C10" s="109"/>
      <c r="D10" s="109"/>
      <c r="E10" s="109"/>
      <c r="F10" s="109"/>
      <c r="G10" s="109"/>
    </row>
    <row r="11" spans="1:9" ht="15">
      <c r="A11" s="111" t="s">
        <v>147</v>
      </c>
      <c r="B11" s="111"/>
      <c r="C11" s="111"/>
      <c r="D11" s="111"/>
      <c r="E11" s="111"/>
      <c r="F11" s="111"/>
      <c r="G11" s="111"/>
      <c r="H11" s="111"/>
      <c r="I11" s="111"/>
    </row>
    <row r="12" ht="15.75">
      <c r="A12" s="112" t="s">
        <v>148</v>
      </c>
    </row>
    <row r="13" spans="1:3" ht="15">
      <c r="A13" s="113" t="s">
        <v>149</v>
      </c>
      <c r="B13" s="114"/>
      <c r="C13" s="114"/>
    </row>
    <row r="14" spans="1:3" ht="15">
      <c r="A14" s="113" t="s">
        <v>150</v>
      </c>
      <c r="B14" s="114"/>
      <c r="C14" s="114"/>
    </row>
    <row r="15" spans="1:9" ht="15">
      <c r="A15" s="115" t="s">
        <v>151</v>
      </c>
      <c r="B15" s="115"/>
      <c r="C15" s="115"/>
      <c r="D15" s="115"/>
      <c r="E15" s="115"/>
      <c r="F15" s="115"/>
      <c r="G15" s="115"/>
      <c r="H15" s="115"/>
      <c r="I15" s="115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74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.00390625" style="99" customWidth="1"/>
    <col min="2" max="2" width="47.57421875" style="99" customWidth="1"/>
    <col min="3" max="3" width="2.140625" style="99" bestFit="1" customWidth="1"/>
    <col min="4" max="5" width="4.140625" style="99" bestFit="1" customWidth="1"/>
    <col min="6" max="8" width="2.140625" style="99" bestFit="1" customWidth="1"/>
    <col min="9" max="9" width="4.140625" style="99" bestFit="1" customWidth="1"/>
    <col min="10" max="10" width="5.28125" style="99" customWidth="1"/>
    <col min="11" max="19" width="2.140625" style="99" bestFit="1" customWidth="1"/>
    <col min="20" max="20" width="5.00390625" style="99" customWidth="1"/>
    <col min="21" max="24" width="2.140625" style="99" bestFit="1" customWidth="1"/>
    <col min="25" max="25" width="5.140625" style="99" customWidth="1"/>
    <col min="26" max="29" width="2.140625" style="99" bestFit="1" customWidth="1"/>
    <col min="30" max="30" width="3.140625" style="99" bestFit="1" customWidth="1"/>
    <col min="31" max="39" width="2.140625" style="99" bestFit="1" customWidth="1"/>
    <col min="40" max="40" width="3.140625" style="99" customWidth="1"/>
    <col min="41" max="62" width="2.140625" style="99" bestFit="1" customWidth="1"/>
    <col min="63" max="63" width="9.7109375" style="99" customWidth="1"/>
    <col min="64" max="16384" width="9.140625" style="99" customWidth="1"/>
  </cols>
  <sheetData>
    <row r="1" spans="1:82" s="122" customFormat="1" ht="17.25" thickBot="1">
      <c r="A1" s="116" t="s">
        <v>152</v>
      </c>
      <c r="B1" s="117" t="s">
        <v>153</v>
      </c>
      <c r="C1" s="118" t="s">
        <v>154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20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</row>
    <row r="2" spans="1:82" s="130" customFormat="1" ht="18.75" thickBot="1">
      <c r="A2" s="123"/>
      <c r="B2" s="124"/>
      <c r="C2" s="125" t="s">
        <v>155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  <c r="W2" s="125" t="s">
        <v>156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7"/>
      <c r="AQ2" s="125" t="s">
        <v>157</v>
      </c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7"/>
      <c r="BK2" s="128" t="s">
        <v>158</v>
      </c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</row>
    <row r="3" spans="1:82" s="136" customFormat="1" ht="18.75" thickBot="1">
      <c r="A3" s="123"/>
      <c r="B3" s="124"/>
      <c r="C3" s="131" t="s">
        <v>159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160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159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160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159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160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34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</row>
    <row r="4" spans="1:82" s="136" customFormat="1" ht="18">
      <c r="A4" s="123"/>
      <c r="B4" s="124"/>
      <c r="C4" s="137" t="s">
        <v>161</v>
      </c>
      <c r="D4" s="138"/>
      <c r="E4" s="138"/>
      <c r="F4" s="138"/>
      <c r="G4" s="139"/>
      <c r="H4" s="140" t="s">
        <v>162</v>
      </c>
      <c r="I4" s="141"/>
      <c r="J4" s="141"/>
      <c r="K4" s="141"/>
      <c r="L4" s="142"/>
      <c r="M4" s="137" t="s">
        <v>161</v>
      </c>
      <c r="N4" s="138"/>
      <c r="O4" s="138"/>
      <c r="P4" s="138"/>
      <c r="Q4" s="139"/>
      <c r="R4" s="140" t="s">
        <v>162</v>
      </c>
      <c r="S4" s="141"/>
      <c r="T4" s="141"/>
      <c r="U4" s="141"/>
      <c r="V4" s="142"/>
      <c r="W4" s="137" t="s">
        <v>161</v>
      </c>
      <c r="X4" s="138"/>
      <c r="Y4" s="138"/>
      <c r="Z4" s="138"/>
      <c r="AA4" s="139"/>
      <c r="AB4" s="140" t="s">
        <v>162</v>
      </c>
      <c r="AC4" s="141"/>
      <c r="AD4" s="141"/>
      <c r="AE4" s="141"/>
      <c r="AF4" s="142"/>
      <c r="AG4" s="137" t="s">
        <v>161</v>
      </c>
      <c r="AH4" s="138"/>
      <c r="AI4" s="138"/>
      <c r="AJ4" s="138"/>
      <c r="AK4" s="139"/>
      <c r="AL4" s="140" t="s">
        <v>162</v>
      </c>
      <c r="AM4" s="141"/>
      <c r="AN4" s="141"/>
      <c r="AO4" s="141"/>
      <c r="AP4" s="142"/>
      <c r="AQ4" s="137" t="s">
        <v>161</v>
      </c>
      <c r="AR4" s="138"/>
      <c r="AS4" s="138"/>
      <c r="AT4" s="138"/>
      <c r="AU4" s="139"/>
      <c r="AV4" s="140" t="s">
        <v>162</v>
      </c>
      <c r="AW4" s="141"/>
      <c r="AX4" s="141"/>
      <c r="AY4" s="141"/>
      <c r="AZ4" s="142"/>
      <c r="BA4" s="137" t="s">
        <v>161</v>
      </c>
      <c r="BB4" s="138"/>
      <c r="BC4" s="138"/>
      <c r="BD4" s="138"/>
      <c r="BE4" s="139"/>
      <c r="BF4" s="140" t="s">
        <v>162</v>
      </c>
      <c r="BG4" s="141"/>
      <c r="BH4" s="141"/>
      <c r="BI4" s="141"/>
      <c r="BJ4" s="142"/>
      <c r="BK4" s="134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</row>
    <row r="5" spans="1:107" s="150" customFormat="1" ht="15" customHeight="1">
      <c r="A5" s="123"/>
      <c r="B5" s="124"/>
      <c r="C5" s="143">
        <v>1</v>
      </c>
      <c r="D5" s="144">
        <v>2</v>
      </c>
      <c r="E5" s="144">
        <v>3</v>
      </c>
      <c r="F5" s="144">
        <v>4</v>
      </c>
      <c r="G5" s="145">
        <v>5</v>
      </c>
      <c r="H5" s="143">
        <v>1</v>
      </c>
      <c r="I5" s="144">
        <v>2</v>
      </c>
      <c r="J5" s="144">
        <v>3</v>
      </c>
      <c r="K5" s="144">
        <v>4</v>
      </c>
      <c r="L5" s="145">
        <v>5</v>
      </c>
      <c r="M5" s="143">
        <v>1</v>
      </c>
      <c r="N5" s="144">
        <v>2</v>
      </c>
      <c r="O5" s="144">
        <v>3</v>
      </c>
      <c r="P5" s="144">
        <v>4</v>
      </c>
      <c r="Q5" s="145">
        <v>5</v>
      </c>
      <c r="R5" s="143">
        <v>1</v>
      </c>
      <c r="S5" s="144">
        <v>2</v>
      </c>
      <c r="T5" s="144">
        <v>3</v>
      </c>
      <c r="U5" s="144">
        <v>4</v>
      </c>
      <c r="V5" s="145">
        <v>5</v>
      </c>
      <c r="W5" s="143">
        <v>1</v>
      </c>
      <c r="X5" s="144">
        <v>2</v>
      </c>
      <c r="Y5" s="144">
        <v>3</v>
      </c>
      <c r="Z5" s="144">
        <v>4</v>
      </c>
      <c r="AA5" s="145">
        <v>5</v>
      </c>
      <c r="AB5" s="143">
        <v>1</v>
      </c>
      <c r="AC5" s="144">
        <v>2</v>
      </c>
      <c r="AD5" s="144">
        <v>3</v>
      </c>
      <c r="AE5" s="144">
        <v>4</v>
      </c>
      <c r="AF5" s="145">
        <v>5</v>
      </c>
      <c r="AG5" s="143">
        <v>1</v>
      </c>
      <c r="AH5" s="144">
        <v>2</v>
      </c>
      <c r="AI5" s="144">
        <v>3</v>
      </c>
      <c r="AJ5" s="144">
        <v>4</v>
      </c>
      <c r="AK5" s="145">
        <v>5</v>
      </c>
      <c r="AL5" s="143">
        <v>1</v>
      </c>
      <c r="AM5" s="144">
        <v>2</v>
      </c>
      <c r="AN5" s="144">
        <v>3</v>
      </c>
      <c r="AO5" s="144">
        <v>4</v>
      </c>
      <c r="AP5" s="145">
        <v>5</v>
      </c>
      <c r="AQ5" s="143">
        <v>1</v>
      </c>
      <c r="AR5" s="144">
        <v>2</v>
      </c>
      <c r="AS5" s="144">
        <v>3</v>
      </c>
      <c r="AT5" s="144">
        <v>4</v>
      </c>
      <c r="AU5" s="145">
        <v>5</v>
      </c>
      <c r="AV5" s="143">
        <v>1</v>
      </c>
      <c r="AW5" s="144">
        <v>2</v>
      </c>
      <c r="AX5" s="144">
        <v>3</v>
      </c>
      <c r="AY5" s="144">
        <v>4</v>
      </c>
      <c r="AZ5" s="145">
        <v>5</v>
      </c>
      <c r="BA5" s="143">
        <v>1</v>
      </c>
      <c r="BB5" s="144">
        <v>2</v>
      </c>
      <c r="BC5" s="144">
        <v>3</v>
      </c>
      <c r="BD5" s="144">
        <v>4</v>
      </c>
      <c r="BE5" s="145">
        <v>5</v>
      </c>
      <c r="BF5" s="143">
        <v>1</v>
      </c>
      <c r="BG5" s="144">
        <v>2</v>
      </c>
      <c r="BH5" s="144">
        <v>3</v>
      </c>
      <c r="BI5" s="144">
        <v>4</v>
      </c>
      <c r="BJ5" s="145">
        <v>5</v>
      </c>
      <c r="BK5" s="146"/>
      <c r="BL5" s="147"/>
      <c r="BM5" s="147"/>
      <c r="BN5" s="147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</row>
    <row r="6" spans="1:63" ht="15">
      <c r="A6" s="151" t="s">
        <v>163</v>
      </c>
      <c r="B6" s="152" t="s">
        <v>164</v>
      </c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5"/>
    </row>
    <row r="7" spans="1:63" ht="15">
      <c r="A7" s="151" t="s">
        <v>165</v>
      </c>
      <c r="B7" s="156" t="s">
        <v>166</v>
      </c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</row>
    <row r="8" spans="1:63" ht="15">
      <c r="A8" s="151"/>
      <c r="B8" s="157" t="s">
        <v>167</v>
      </c>
      <c r="C8" s="158"/>
      <c r="D8" s="159"/>
      <c r="E8" s="159"/>
      <c r="F8" s="159"/>
      <c r="G8" s="160"/>
      <c r="H8" s="158"/>
      <c r="I8" s="159"/>
      <c r="J8" s="159"/>
      <c r="K8" s="159"/>
      <c r="L8" s="160"/>
      <c r="M8" s="158"/>
      <c r="N8" s="159"/>
      <c r="O8" s="159"/>
      <c r="P8" s="159"/>
      <c r="Q8" s="160"/>
      <c r="R8" s="158"/>
      <c r="S8" s="159"/>
      <c r="T8" s="159"/>
      <c r="U8" s="159"/>
      <c r="V8" s="160"/>
      <c r="W8" s="158"/>
      <c r="X8" s="159"/>
      <c r="Y8" s="159"/>
      <c r="Z8" s="159"/>
      <c r="AA8" s="160"/>
      <c r="AB8" s="158"/>
      <c r="AC8" s="159"/>
      <c r="AD8" s="159"/>
      <c r="AE8" s="159"/>
      <c r="AF8" s="160"/>
      <c r="AG8" s="158"/>
      <c r="AH8" s="159"/>
      <c r="AI8" s="159"/>
      <c r="AJ8" s="159"/>
      <c r="AK8" s="160"/>
      <c r="AL8" s="158"/>
      <c r="AM8" s="159"/>
      <c r="AN8" s="159"/>
      <c r="AO8" s="159"/>
      <c r="AP8" s="160"/>
      <c r="AQ8" s="158"/>
      <c r="AR8" s="159"/>
      <c r="AS8" s="159"/>
      <c r="AT8" s="159"/>
      <c r="AU8" s="160"/>
      <c r="AV8" s="158"/>
      <c r="AW8" s="159"/>
      <c r="AX8" s="159"/>
      <c r="AY8" s="159"/>
      <c r="AZ8" s="160"/>
      <c r="BA8" s="158"/>
      <c r="BB8" s="159"/>
      <c r="BC8" s="159"/>
      <c r="BD8" s="159"/>
      <c r="BE8" s="160"/>
      <c r="BF8" s="158"/>
      <c r="BG8" s="159"/>
      <c r="BH8" s="159"/>
      <c r="BI8" s="159"/>
      <c r="BJ8" s="160"/>
      <c r="BK8" s="161"/>
    </row>
    <row r="9" spans="1:63" ht="15">
      <c r="A9" s="151"/>
      <c r="B9" s="157" t="s">
        <v>168</v>
      </c>
      <c r="C9" s="158"/>
      <c r="D9" s="159"/>
      <c r="E9" s="159"/>
      <c r="F9" s="159"/>
      <c r="G9" s="160"/>
      <c r="H9" s="158"/>
      <c r="I9" s="159"/>
      <c r="J9" s="159"/>
      <c r="K9" s="159"/>
      <c r="L9" s="160"/>
      <c r="M9" s="158"/>
      <c r="N9" s="159"/>
      <c r="O9" s="159"/>
      <c r="P9" s="159"/>
      <c r="Q9" s="160"/>
      <c r="R9" s="158"/>
      <c r="S9" s="159"/>
      <c r="T9" s="159"/>
      <c r="U9" s="159"/>
      <c r="V9" s="160"/>
      <c r="W9" s="158"/>
      <c r="X9" s="159"/>
      <c r="Y9" s="159"/>
      <c r="Z9" s="159"/>
      <c r="AA9" s="160"/>
      <c r="AB9" s="158"/>
      <c r="AC9" s="159"/>
      <c r="AD9" s="159"/>
      <c r="AE9" s="159"/>
      <c r="AF9" s="160"/>
      <c r="AG9" s="158"/>
      <c r="AH9" s="159"/>
      <c r="AI9" s="159"/>
      <c r="AJ9" s="159"/>
      <c r="AK9" s="160"/>
      <c r="AL9" s="158"/>
      <c r="AM9" s="159"/>
      <c r="AN9" s="159"/>
      <c r="AO9" s="159"/>
      <c r="AP9" s="160"/>
      <c r="AQ9" s="158"/>
      <c r="AR9" s="159"/>
      <c r="AS9" s="159"/>
      <c r="AT9" s="159"/>
      <c r="AU9" s="160"/>
      <c r="AV9" s="158"/>
      <c r="AW9" s="159"/>
      <c r="AX9" s="159"/>
      <c r="AY9" s="159"/>
      <c r="AZ9" s="160"/>
      <c r="BA9" s="158"/>
      <c r="BB9" s="159"/>
      <c r="BC9" s="159"/>
      <c r="BD9" s="159"/>
      <c r="BE9" s="160"/>
      <c r="BF9" s="158"/>
      <c r="BG9" s="159"/>
      <c r="BH9" s="159"/>
      <c r="BI9" s="159"/>
      <c r="BJ9" s="160"/>
      <c r="BK9" s="161"/>
    </row>
    <row r="10" spans="1:63" ht="15">
      <c r="A10" s="151" t="s">
        <v>169</v>
      </c>
      <c r="B10" s="156" t="s">
        <v>170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5"/>
    </row>
    <row r="11" spans="1:63" ht="15">
      <c r="A11" s="151"/>
      <c r="B11" s="157" t="s">
        <v>167</v>
      </c>
      <c r="C11" s="158"/>
      <c r="D11" s="159"/>
      <c r="E11" s="159"/>
      <c r="F11" s="159"/>
      <c r="G11" s="160"/>
      <c r="H11" s="158"/>
      <c r="I11" s="159"/>
      <c r="J11" s="159"/>
      <c r="K11" s="159"/>
      <c r="L11" s="160"/>
      <c r="M11" s="158"/>
      <c r="N11" s="159"/>
      <c r="O11" s="159"/>
      <c r="P11" s="159"/>
      <c r="Q11" s="160"/>
      <c r="R11" s="158"/>
      <c r="S11" s="159"/>
      <c r="T11" s="159"/>
      <c r="U11" s="159"/>
      <c r="V11" s="160"/>
      <c r="W11" s="158"/>
      <c r="X11" s="159"/>
      <c r="Y11" s="159"/>
      <c r="Z11" s="159"/>
      <c r="AA11" s="160"/>
      <c r="AB11" s="158"/>
      <c r="AC11" s="159"/>
      <c r="AD11" s="159"/>
      <c r="AE11" s="159"/>
      <c r="AF11" s="160"/>
      <c r="AG11" s="158"/>
      <c r="AH11" s="159"/>
      <c r="AI11" s="159"/>
      <c r="AJ11" s="159"/>
      <c r="AK11" s="160"/>
      <c r="AL11" s="158"/>
      <c r="AM11" s="159"/>
      <c r="AN11" s="159"/>
      <c r="AO11" s="159"/>
      <c r="AP11" s="160"/>
      <c r="AQ11" s="158"/>
      <c r="AR11" s="159"/>
      <c r="AS11" s="159"/>
      <c r="AT11" s="159"/>
      <c r="AU11" s="160"/>
      <c r="AV11" s="158"/>
      <c r="AW11" s="159"/>
      <c r="AX11" s="159"/>
      <c r="AY11" s="159"/>
      <c r="AZ11" s="160"/>
      <c r="BA11" s="158"/>
      <c r="BB11" s="159"/>
      <c r="BC11" s="159"/>
      <c r="BD11" s="159"/>
      <c r="BE11" s="160"/>
      <c r="BF11" s="158"/>
      <c r="BG11" s="159"/>
      <c r="BH11" s="159"/>
      <c r="BI11" s="159"/>
      <c r="BJ11" s="160"/>
      <c r="BK11" s="161"/>
    </row>
    <row r="12" spans="1:63" ht="15">
      <c r="A12" s="151"/>
      <c r="B12" s="157" t="s">
        <v>171</v>
      </c>
      <c r="C12" s="158"/>
      <c r="D12" s="159"/>
      <c r="E12" s="159"/>
      <c r="F12" s="159"/>
      <c r="G12" s="160"/>
      <c r="H12" s="158"/>
      <c r="I12" s="159"/>
      <c r="J12" s="159"/>
      <c r="K12" s="159"/>
      <c r="L12" s="160"/>
      <c r="M12" s="158"/>
      <c r="N12" s="159"/>
      <c r="O12" s="159"/>
      <c r="P12" s="159"/>
      <c r="Q12" s="160"/>
      <c r="R12" s="158"/>
      <c r="S12" s="159"/>
      <c r="T12" s="159"/>
      <c r="U12" s="159"/>
      <c r="V12" s="160"/>
      <c r="W12" s="158"/>
      <c r="X12" s="159"/>
      <c r="Y12" s="159"/>
      <c r="Z12" s="159"/>
      <c r="AA12" s="160"/>
      <c r="AB12" s="158"/>
      <c r="AC12" s="159"/>
      <c r="AD12" s="159"/>
      <c r="AE12" s="159"/>
      <c r="AF12" s="160"/>
      <c r="AG12" s="158"/>
      <c r="AH12" s="159"/>
      <c r="AI12" s="159"/>
      <c r="AJ12" s="159"/>
      <c r="AK12" s="160"/>
      <c r="AL12" s="158"/>
      <c r="AM12" s="159"/>
      <c r="AN12" s="159"/>
      <c r="AO12" s="159"/>
      <c r="AP12" s="160"/>
      <c r="AQ12" s="158"/>
      <c r="AR12" s="159"/>
      <c r="AS12" s="159"/>
      <c r="AT12" s="159"/>
      <c r="AU12" s="160"/>
      <c r="AV12" s="158"/>
      <c r="AW12" s="159"/>
      <c r="AX12" s="159"/>
      <c r="AY12" s="159"/>
      <c r="AZ12" s="160"/>
      <c r="BA12" s="158"/>
      <c r="BB12" s="159"/>
      <c r="BC12" s="159"/>
      <c r="BD12" s="159"/>
      <c r="BE12" s="160"/>
      <c r="BF12" s="158"/>
      <c r="BG12" s="159"/>
      <c r="BH12" s="159"/>
      <c r="BI12" s="159"/>
      <c r="BJ12" s="160"/>
      <c r="BK12" s="161"/>
    </row>
    <row r="13" spans="1:63" ht="15">
      <c r="A13" s="151" t="s">
        <v>172</v>
      </c>
      <c r="B13" s="156" t="s">
        <v>173</v>
      </c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5"/>
    </row>
    <row r="14" spans="1:63" ht="15">
      <c r="A14" s="151"/>
      <c r="B14" s="157" t="s">
        <v>167</v>
      </c>
      <c r="C14" s="158"/>
      <c r="D14" s="159"/>
      <c r="E14" s="159"/>
      <c r="F14" s="159"/>
      <c r="G14" s="160"/>
      <c r="H14" s="158"/>
      <c r="I14" s="159"/>
      <c r="J14" s="159"/>
      <c r="K14" s="159"/>
      <c r="L14" s="160"/>
      <c r="M14" s="158"/>
      <c r="N14" s="159"/>
      <c r="O14" s="159"/>
      <c r="P14" s="159"/>
      <c r="Q14" s="160"/>
      <c r="R14" s="158"/>
      <c r="S14" s="159"/>
      <c r="T14" s="159"/>
      <c r="U14" s="159"/>
      <c r="V14" s="160"/>
      <c r="W14" s="158"/>
      <c r="X14" s="159"/>
      <c r="Y14" s="159"/>
      <c r="Z14" s="159"/>
      <c r="AA14" s="160"/>
      <c r="AB14" s="158"/>
      <c r="AC14" s="159"/>
      <c r="AD14" s="159"/>
      <c r="AE14" s="159"/>
      <c r="AF14" s="160"/>
      <c r="AG14" s="158"/>
      <c r="AH14" s="159"/>
      <c r="AI14" s="159"/>
      <c r="AJ14" s="159"/>
      <c r="AK14" s="160"/>
      <c r="AL14" s="158"/>
      <c r="AM14" s="159"/>
      <c r="AN14" s="159"/>
      <c r="AO14" s="159"/>
      <c r="AP14" s="160"/>
      <c r="AQ14" s="158"/>
      <c r="AR14" s="159"/>
      <c r="AS14" s="159"/>
      <c r="AT14" s="159"/>
      <c r="AU14" s="160"/>
      <c r="AV14" s="158"/>
      <c r="AW14" s="159"/>
      <c r="AX14" s="159"/>
      <c r="AY14" s="159"/>
      <c r="AZ14" s="160"/>
      <c r="BA14" s="158"/>
      <c r="BB14" s="159"/>
      <c r="BC14" s="159"/>
      <c r="BD14" s="159"/>
      <c r="BE14" s="160"/>
      <c r="BF14" s="158"/>
      <c r="BG14" s="159"/>
      <c r="BH14" s="159"/>
      <c r="BI14" s="159"/>
      <c r="BJ14" s="160"/>
      <c r="BK14" s="161"/>
    </row>
    <row r="15" spans="1:63" ht="15">
      <c r="A15" s="151"/>
      <c r="B15" s="157" t="s">
        <v>174</v>
      </c>
      <c r="C15" s="158"/>
      <c r="D15" s="159"/>
      <c r="E15" s="159"/>
      <c r="F15" s="159"/>
      <c r="G15" s="160"/>
      <c r="H15" s="158"/>
      <c r="I15" s="159"/>
      <c r="J15" s="159"/>
      <c r="K15" s="159"/>
      <c r="L15" s="160"/>
      <c r="M15" s="158"/>
      <c r="N15" s="159"/>
      <c r="O15" s="159"/>
      <c r="P15" s="159"/>
      <c r="Q15" s="160"/>
      <c r="R15" s="158"/>
      <c r="S15" s="159"/>
      <c r="T15" s="159"/>
      <c r="U15" s="159"/>
      <c r="V15" s="160"/>
      <c r="W15" s="158"/>
      <c r="X15" s="159"/>
      <c r="Y15" s="159"/>
      <c r="Z15" s="159"/>
      <c r="AA15" s="160"/>
      <c r="AB15" s="158"/>
      <c r="AC15" s="159"/>
      <c r="AD15" s="159"/>
      <c r="AE15" s="159"/>
      <c r="AF15" s="160"/>
      <c r="AG15" s="158"/>
      <c r="AH15" s="159"/>
      <c r="AI15" s="159"/>
      <c r="AJ15" s="159"/>
      <c r="AK15" s="160"/>
      <c r="AL15" s="158"/>
      <c r="AM15" s="159"/>
      <c r="AN15" s="159"/>
      <c r="AO15" s="159"/>
      <c r="AP15" s="160"/>
      <c r="AQ15" s="158"/>
      <c r="AR15" s="159"/>
      <c r="AS15" s="159"/>
      <c r="AT15" s="159"/>
      <c r="AU15" s="160"/>
      <c r="AV15" s="158"/>
      <c r="AW15" s="159"/>
      <c r="AX15" s="159"/>
      <c r="AY15" s="159"/>
      <c r="AZ15" s="160"/>
      <c r="BA15" s="158"/>
      <c r="BB15" s="159"/>
      <c r="BC15" s="159"/>
      <c r="BD15" s="159"/>
      <c r="BE15" s="160"/>
      <c r="BF15" s="158"/>
      <c r="BG15" s="159"/>
      <c r="BH15" s="159"/>
      <c r="BI15" s="159"/>
      <c r="BJ15" s="160"/>
      <c r="BK15" s="161"/>
    </row>
    <row r="16" spans="1:63" ht="15">
      <c r="A16" s="151" t="s">
        <v>175</v>
      </c>
      <c r="B16" s="156" t="s">
        <v>176</v>
      </c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5"/>
    </row>
    <row r="17" spans="1:63" ht="15">
      <c r="A17" s="151"/>
      <c r="B17" s="157" t="s">
        <v>167</v>
      </c>
      <c r="C17" s="158"/>
      <c r="D17" s="159"/>
      <c r="E17" s="159"/>
      <c r="F17" s="159"/>
      <c r="G17" s="160"/>
      <c r="H17" s="158"/>
      <c r="I17" s="159"/>
      <c r="J17" s="159"/>
      <c r="K17" s="159"/>
      <c r="L17" s="160"/>
      <c r="M17" s="158"/>
      <c r="N17" s="159"/>
      <c r="O17" s="159"/>
      <c r="P17" s="159"/>
      <c r="Q17" s="160"/>
      <c r="R17" s="158"/>
      <c r="S17" s="159"/>
      <c r="T17" s="159"/>
      <c r="U17" s="159"/>
      <c r="V17" s="160"/>
      <c r="W17" s="158"/>
      <c r="X17" s="159"/>
      <c r="Y17" s="159"/>
      <c r="Z17" s="159"/>
      <c r="AA17" s="160"/>
      <c r="AB17" s="158"/>
      <c r="AC17" s="159"/>
      <c r="AD17" s="159"/>
      <c r="AE17" s="159"/>
      <c r="AF17" s="160"/>
      <c r="AG17" s="158"/>
      <c r="AH17" s="159"/>
      <c r="AI17" s="159"/>
      <c r="AJ17" s="159"/>
      <c r="AK17" s="160"/>
      <c r="AL17" s="158"/>
      <c r="AM17" s="159"/>
      <c r="AN17" s="159"/>
      <c r="AO17" s="159"/>
      <c r="AP17" s="160"/>
      <c r="AQ17" s="158"/>
      <c r="AR17" s="159"/>
      <c r="AS17" s="159"/>
      <c r="AT17" s="159"/>
      <c r="AU17" s="160"/>
      <c r="AV17" s="158"/>
      <c r="AW17" s="159"/>
      <c r="AX17" s="159"/>
      <c r="AY17" s="159"/>
      <c r="AZ17" s="160"/>
      <c r="BA17" s="158"/>
      <c r="BB17" s="159"/>
      <c r="BC17" s="159"/>
      <c r="BD17" s="159"/>
      <c r="BE17" s="160"/>
      <c r="BF17" s="158"/>
      <c r="BG17" s="159"/>
      <c r="BH17" s="159"/>
      <c r="BI17" s="159"/>
      <c r="BJ17" s="160"/>
      <c r="BK17" s="161"/>
    </row>
    <row r="18" spans="1:63" ht="15">
      <c r="A18" s="151"/>
      <c r="B18" s="157" t="s">
        <v>177</v>
      </c>
      <c r="C18" s="158"/>
      <c r="D18" s="159"/>
      <c r="E18" s="159"/>
      <c r="F18" s="159"/>
      <c r="G18" s="160"/>
      <c r="H18" s="158"/>
      <c r="I18" s="159"/>
      <c r="J18" s="159"/>
      <c r="K18" s="159"/>
      <c r="L18" s="160"/>
      <c r="M18" s="158"/>
      <c r="N18" s="159"/>
      <c r="O18" s="159"/>
      <c r="P18" s="159"/>
      <c r="Q18" s="160"/>
      <c r="R18" s="158"/>
      <c r="S18" s="159"/>
      <c r="T18" s="159"/>
      <c r="U18" s="159"/>
      <c r="V18" s="160"/>
      <c r="W18" s="158"/>
      <c r="X18" s="159"/>
      <c r="Y18" s="159"/>
      <c r="Z18" s="159"/>
      <c r="AA18" s="160"/>
      <c r="AB18" s="158"/>
      <c r="AC18" s="159"/>
      <c r="AD18" s="159"/>
      <c r="AE18" s="159"/>
      <c r="AF18" s="160"/>
      <c r="AG18" s="158"/>
      <c r="AH18" s="159"/>
      <c r="AI18" s="159"/>
      <c r="AJ18" s="159"/>
      <c r="AK18" s="160"/>
      <c r="AL18" s="158"/>
      <c r="AM18" s="159"/>
      <c r="AN18" s="159"/>
      <c r="AO18" s="159"/>
      <c r="AP18" s="160"/>
      <c r="AQ18" s="158"/>
      <c r="AR18" s="159"/>
      <c r="AS18" s="159"/>
      <c r="AT18" s="159"/>
      <c r="AU18" s="160"/>
      <c r="AV18" s="158"/>
      <c r="AW18" s="159"/>
      <c r="AX18" s="159"/>
      <c r="AY18" s="159"/>
      <c r="AZ18" s="160"/>
      <c r="BA18" s="158"/>
      <c r="BB18" s="159"/>
      <c r="BC18" s="159"/>
      <c r="BD18" s="159"/>
      <c r="BE18" s="160"/>
      <c r="BF18" s="158"/>
      <c r="BG18" s="159"/>
      <c r="BH18" s="159"/>
      <c r="BI18" s="159"/>
      <c r="BJ18" s="160"/>
      <c r="BK18" s="161"/>
    </row>
    <row r="19" spans="1:63" ht="15">
      <c r="A19" s="151" t="s">
        <v>178</v>
      </c>
      <c r="B19" s="162" t="s">
        <v>179</v>
      </c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5"/>
    </row>
    <row r="20" spans="1:63" ht="15">
      <c r="A20" s="151"/>
      <c r="B20" s="157" t="s">
        <v>180</v>
      </c>
      <c r="C20" s="158"/>
      <c r="D20" s="159">
        <v>268.88571801642206</v>
      </c>
      <c r="E20" s="159"/>
      <c r="F20" s="159"/>
      <c r="G20" s="160"/>
      <c r="H20" s="158"/>
      <c r="I20" s="159"/>
      <c r="J20" s="163">
        <v>1418.0151127903637</v>
      </c>
      <c r="K20" s="159"/>
      <c r="L20" s="160"/>
      <c r="M20" s="158"/>
      <c r="N20" s="159"/>
      <c r="O20" s="159"/>
      <c r="P20" s="159"/>
      <c r="Q20" s="160"/>
      <c r="R20" s="158"/>
      <c r="S20" s="159"/>
      <c r="T20" s="163">
        <v>52.684767265160005</v>
      </c>
      <c r="U20" s="159"/>
      <c r="V20" s="160"/>
      <c r="W20" s="158"/>
      <c r="X20" s="159"/>
      <c r="Z20" s="159"/>
      <c r="AA20" s="160"/>
      <c r="AB20" s="158"/>
      <c r="AC20" s="159"/>
      <c r="AD20" s="163">
        <v>42.8946132708</v>
      </c>
      <c r="AE20" s="159"/>
      <c r="AF20" s="160"/>
      <c r="AG20" s="158"/>
      <c r="AH20" s="159"/>
      <c r="AI20" s="159"/>
      <c r="AJ20" s="159"/>
      <c r="AK20" s="160"/>
      <c r="AL20" s="158"/>
      <c r="AM20" s="159"/>
      <c r="AN20" s="163">
        <v>4.7660681412</v>
      </c>
      <c r="AO20" s="159"/>
      <c r="AP20" s="160"/>
      <c r="AQ20" s="158"/>
      <c r="AR20" s="159"/>
      <c r="AS20" s="159"/>
      <c r="AT20" s="159"/>
      <c r="AU20" s="160"/>
      <c r="AV20" s="158"/>
      <c r="AW20" s="159"/>
      <c r="AX20" s="159"/>
      <c r="AY20" s="159"/>
      <c r="AZ20" s="160"/>
      <c r="BA20" s="158"/>
      <c r="BB20" s="159"/>
      <c r="BC20" s="159"/>
      <c r="BD20" s="159"/>
      <c r="BE20" s="160"/>
      <c r="BF20" s="158"/>
      <c r="BG20" s="159"/>
      <c r="BH20" s="159"/>
      <c r="BI20" s="159"/>
      <c r="BJ20" s="160"/>
      <c r="BK20" s="164">
        <f>D20+J20+T20+AD20+AN20</f>
        <v>1787.2462794839457</v>
      </c>
    </row>
    <row r="21" spans="1:63" ht="15">
      <c r="A21" s="151"/>
      <c r="B21" s="157" t="s">
        <v>181</v>
      </c>
      <c r="C21" s="158"/>
      <c r="D21" s="159">
        <f>SUM(D20)</f>
        <v>268.88571801642206</v>
      </c>
      <c r="E21" s="159"/>
      <c r="F21" s="159"/>
      <c r="G21" s="160"/>
      <c r="H21" s="158"/>
      <c r="I21" s="159"/>
      <c r="J21" s="163">
        <f>SUM(J20)</f>
        <v>1418.0151127903637</v>
      </c>
      <c r="K21" s="159"/>
      <c r="L21" s="160"/>
      <c r="M21" s="158"/>
      <c r="N21" s="159"/>
      <c r="O21" s="159"/>
      <c r="P21" s="159"/>
      <c r="Q21" s="160"/>
      <c r="R21" s="158"/>
      <c r="S21" s="159"/>
      <c r="T21" s="163">
        <f>SUM(T20)</f>
        <v>52.684767265160005</v>
      </c>
      <c r="U21" s="159"/>
      <c r="V21" s="160"/>
      <c r="W21" s="158"/>
      <c r="X21" s="159"/>
      <c r="Y21" s="159"/>
      <c r="Z21" s="159"/>
      <c r="AA21" s="160"/>
      <c r="AB21" s="158"/>
      <c r="AC21" s="159"/>
      <c r="AD21" s="163">
        <f>SUM(AD20)</f>
        <v>42.8946132708</v>
      </c>
      <c r="AE21" s="159"/>
      <c r="AF21" s="160"/>
      <c r="AG21" s="158"/>
      <c r="AH21" s="159"/>
      <c r="AI21" s="159"/>
      <c r="AJ21" s="159"/>
      <c r="AK21" s="160"/>
      <c r="AL21" s="158"/>
      <c r="AM21" s="159"/>
      <c r="AN21" s="163">
        <f>SUM(AN20)</f>
        <v>4.7660681412</v>
      </c>
      <c r="AO21" s="159"/>
      <c r="AP21" s="160"/>
      <c r="AQ21" s="158"/>
      <c r="AR21" s="159"/>
      <c r="AS21" s="159"/>
      <c r="AT21" s="159"/>
      <c r="AU21" s="160"/>
      <c r="AV21" s="158"/>
      <c r="AW21" s="159"/>
      <c r="AX21" s="159"/>
      <c r="AY21" s="159"/>
      <c r="AZ21" s="160"/>
      <c r="BA21" s="158"/>
      <c r="BB21" s="159"/>
      <c r="BC21" s="159"/>
      <c r="BD21" s="159"/>
      <c r="BE21" s="160"/>
      <c r="BF21" s="158"/>
      <c r="BG21" s="159"/>
      <c r="BH21" s="159"/>
      <c r="BI21" s="159"/>
      <c r="BJ21" s="160"/>
      <c r="BK21" s="164">
        <f>D21+J21+T21+AD21+AN21</f>
        <v>1787.2462794839457</v>
      </c>
    </row>
    <row r="22" spans="1:63" ht="15">
      <c r="A22" s="151" t="s">
        <v>182</v>
      </c>
      <c r="B22" s="156" t="s">
        <v>183</v>
      </c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5"/>
    </row>
    <row r="23" spans="1:63" ht="15">
      <c r="A23" s="151"/>
      <c r="B23" s="157" t="s">
        <v>167</v>
      </c>
      <c r="C23" s="158"/>
      <c r="D23" s="159"/>
      <c r="E23" s="159"/>
      <c r="F23" s="159"/>
      <c r="G23" s="160"/>
      <c r="H23" s="158"/>
      <c r="I23" s="159"/>
      <c r="J23" s="159"/>
      <c r="K23" s="159"/>
      <c r="L23" s="160"/>
      <c r="M23" s="158"/>
      <c r="N23" s="159"/>
      <c r="O23" s="159"/>
      <c r="P23" s="159"/>
      <c r="Q23" s="160"/>
      <c r="R23" s="158"/>
      <c r="S23" s="159"/>
      <c r="T23" s="159"/>
      <c r="U23" s="159"/>
      <c r="V23" s="160"/>
      <c r="W23" s="158"/>
      <c r="X23" s="159"/>
      <c r="Y23" s="159"/>
      <c r="Z23" s="159"/>
      <c r="AA23" s="160"/>
      <c r="AB23" s="158"/>
      <c r="AC23" s="159"/>
      <c r="AD23" s="159"/>
      <c r="AE23" s="159"/>
      <c r="AF23" s="160"/>
      <c r="AG23" s="158"/>
      <c r="AH23" s="159"/>
      <c r="AI23" s="159"/>
      <c r="AJ23" s="159"/>
      <c r="AK23" s="160"/>
      <c r="AL23" s="158"/>
      <c r="AM23" s="159"/>
      <c r="AN23" s="159"/>
      <c r="AO23" s="159"/>
      <c r="AP23" s="160"/>
      <c r="AQ23" s="158"/>
      <c r="AR23" s="159"/>
      <c r="AS23" s="159"/>
      <c r="AT23" s="159"/>
      <c r="AU23" s="160"/>
      <c r="AV23" s="158"/>
      <c r="AW23" s="159"/>
      <c r="AX23" s="159"/>
      <c r="AY23" s="159"/>
      <c r="AZ23" s="160"/>
      <c r="BA23" s="158"/>
      <c r="BB23" s="159"/>
      <c r="BC23" s="159"/>
      <c r="BD23" s="159"/>
      <c r="BE23" s="160"/>
      <c r="BF23" s="158"/>
      <c r="BG23" s="159"/>
      <c r="BH23" s="159"/>
      <c r="BI23" s="159"/>
      <c r="BJ23" s="160"/>
      <c r="BK23" s="161"/>
    </row>
    <row r="24" spans="1:63" ht="15">
      <c r="A24" s="151"/>
      <c r="B24" s="157" t="s">
        <v>184</v>
      </c>
      <c r="C24" s="158"/>
      <c r="D24" s="159"/>
      <c r="E24" s="159"/>
      <c r="F24" s="159"/>
      <c r="G24" s="160"/>
      <c r="H24" s="158"/>
      <c r="I24" s="159"/>
      <c r="J24" s="159"/>
      <c r="K24" s="159"/>
      <c r="L24" s="160"/>
      <c r="M24" s="158"/>
      <c r="N24" s="159"/>
      <c r="O24" s="159"/>
      <c r="P24" s="159"/>
      <c r="Q24" s="160"/>
      <c r="R24" s="158"/>
      <c r="S24" s="159"/>
      <c r="T24" s="159"/>
      <c r="U24" s="159"/>
      <c r="V24" s="160"/>
      <c r="W24" s="158"/>
      <c r="X24" s="159"/>
      <c r="Y24" s="159"/>
      <c r="Z24" s="159"/>
      <c r="AA24" s="160"/>
      <c r="AB24" s="158"/>
      <c r="AC24" s="159"/>
      <c r="AD24" s="159"/>
      <c r="AE24" s="159"/>
      <c r="AF24" s="160"/>
      <c r="AG24" s="158"/>
      <c r="AH24" s="159"/>
      <c r="AI24" s="159"/>
      <c r="AJ24" s="159"/>
      <c r="AK24" s="160"/>
      <c r="AL24" s="158"/>
      <c r="AM24" s="159"/>
      <c r="AN24" s="159"/>
      <c r="AO24" s="159"/>
      <c r="AP24" s="160"/>
      <c r="AQ24" s="158"/>
      <c r="AR24" s="159"/>
      <c r="AS24" s="159"/>
      <c r="AT24" s="159"/>
      <c r="AU24" s="160"/>
      <c r="AV24" s="158"/>
      <c r="AW24" s="159"/>
      <c r="AX24" s="159"/>
      <c r="AY24" s="159"/>
      <c r="AZ24" s="160"/>
      <c r="BA24" s="158"/>
      <c r="BB24" s="159"/>
      <c r="BC24" s="159"/>
      <c r="BD24" s="159"/>
      <c r="BE24" s="160"/>
      <c r="BF24" s="158"/>
      <c r="BG24" s="159"/>
      <c r="BH24" s="159"/>
      <c r="BI24" s="159"/>
      <c r="BJ24" s="160"/>
      <c r="BK24" s="161"/>
    </row>
    <row r="25" spans="1:63" ht="15">
      <c r="A25" s="151"/>
      <c r="B25" s="165" t="s">
        <v>185</v>
      </c>
      <c r="C25" s="158"/>
      <c r="D25" s="159"/>
      <c r="E25" s="159"/>
      <c r="F25" s="159"/>
      <c r="G25" s="160"/>
      <c r="H25" s="158"/>
      <c r="I25" s="159"/>
      <c r="J25" s="159"/>
      <c r="K25" s="159"/>
      <c r="L25" s="160"/>
      <c r="M25" s="158"/>
      <c r="N25" s="159"/>
      <c r="O25" s="159"/>
      <c r="P25" s="159"/>
      <c r="Q25" s="160"/>
      <c r="R25" s="158"/>
      <c r="S25" s="159"/>
      <c r="T25" s="159"/>
      <c r="U25" s="159"/>
      <c r="V25" s="160"/>
      <c r="W25" s="158"/>
      <c r="X25" s="159"/>
      <c r="Y25" s="159"/>
      <c r="Z25" s="159"/>
      <c r="AA25" s="160"/>
      <c r="AB25" s="158"/>
      <c r="AC25" s="159"/>
      <c r="AD25" s="159"/>
      <c r="AE25" s="159"/>
      <c r="AF25" s="160"/>
      <c r="AG25" s="158"/>
      <c r="AH25" s="159"/>
      <c r="AI25" s="159"/>
      <c r="AJ25" s="159"/>
      <c r="AK25" s="160"/>
      <c r="AL25" s="158"/>
      <c r="AM25" s="159"/>
      <c r="AN25" s="159"/>
      <c r="AO25" s="159"/>
      <c r="AP25" s="160"/>
      <c r="AQ25" s="158"/>
      <c r="AR25" s="159"/>
      <c r="AS25" s="159"/>
      <c r="AT25" s="159"/>
      <c r="AU25" s="160"/>
      <c r="AV25" s="158"/>
      <c r="AW25" s="159"/>
      <c r="AX25" s="159"/>
      <c r="AY25" s="159"/>
      <c r="AZ25" s="160"/>
      <c r="BA25" s="158"/>
      <c r="BB25" s="159"/>
      <c r="BC25" s="159"/>
      <c r="BD25" s="159"/>
      <c r="BE25" s="160"/>
      <c r="BF25" s="158"/>
      <c r="BG25" s="159"/>
      <c r="BH25" s="159"/>
      <c r="BI25" s="159"/>
      <c r="BJ25" s="160"/>
      <c r="BK25" s="161"/>
    </row>
    <row r="26" spans="1:63" ht="3.75" customHeight="1">
      <c r="A26" s="151"/>
      <c r="B26" s="166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5"/>
    </row>
    <row r="27" spans="1:63" ht="15">
      <c r="A27" s="151" t="s">
        <v>186</v>
      </c>
      <c r="B27" s="152" t="s">
        <v>187</v>
      </c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/>
    </row>
    <row r="28" spans="1:63" s="170" customFormat="1" ht="15">
      <c r="A28" s="151" t="s">
        <v>165</v>
      </c>
      <c r="B28" s="156" t="s">
        <v>188</v>
      </c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9"/>
    </row>
    <row r="29" spans="1:63" s="170" customFormat="1" ht="15">
      <c r="A29" s="151"/>
      <c r="B29" s="157" t="s">
        <v>167</v>
      </c>
      <c r="C29" s="171"/>
      <c r="D29" s="172"/>
      <c r="E29" s="172"/>
      <c r="F29" s="172"/>
      <c r="G29" s="173"/>
      <c r="H29" s="171"/>
      <c r="I29" s="172"/>
      <c r="J29" s="172"/>
      <c r="K29" s="172"/>
      <c r="L29" s="173"/>
      <c r="M29" s="171"/>
      <c r="N29" s="172"/>
      <c r="O29" s="172"/>
      <c r="P29" s="172"/>
      <c r="Q29" s="173"/>
      <c r="R29" s="171"/>
      <c r="S29" s="172"/>
      <c r="T29" s="172"/>
      <c r="U29" s="172"/>
      <c r="V29" s="173"/>
      <c r="W29" s="171"/>
      <c r="X29" s="172"/>
      <c r="Y29" s="172"/>
      <c r="Z29" s="172"/>
      <c r="AA29" s="173"/>
      <c r="AB29" s="171"/>
      <c r="AC29" s="172"/>
      <c r="AD29" s="172"/>
      <c r="AE29" s="172"/>
      <c r="AF29" s="173"/>
      <c r="AG29" s="171"/>
      <c r="AH29" s="172"/>
      <c r="AI29" s="172"/>
      <c r="AJ29" s="172"/>
      <c r="AK29" s="173"/>
      <c r="AL29" s="171"/>
      <c r="AM29" s="172"/>
      <c r="AN29" s="172"/>
      <c r="AO29" s="172"/>
      <c r="AP29" s="173"/>
      <c r="AQ29" s="171"/>
      <c r="AR29" s="172"/>
      <c r="AS29" s="172"/>
      <c r="AT29" s="172"/>
      <c r="AU29" s="173"/>
      <c r="AV29" s="171"/>
      <c r="AW29" s="172"/>
      <c r="AX29" s="172"/>
      <c r="AY29" s="172"/>
      <c r="AZ29" s="173"/>
      <c r="BA29" s="171"/>
      <c r="BB29" s="172"/>
      <c r="BC29" s="172"/>
      <c r="BD29" s="172"/>
      <c r="BE29" s="173"/>
      <c r="BF29" s="171"/>
      <c r="BG29" s="172"/>
      <c r="BH29" s="172"/>
      <c r="BI29" s="172"/>
      <c r="BJ29" s="173"/>
      <c r="BK29" s="151"/>
    </row>
    <row r="30" spans="1:63" s="170" customFormat="1" ht="15">
      <c r="A30" s="151"/>
      <c r="B30" s="157" t="s">
        <v>168</v>
      </c>
      <c r="C30" s="171"/>
      <c r="D30" s="172"/>
      <c r="E30" s="172"/>
      <c r="F30" s="172"/>
      <c r="G30" s="173"/>
      <c r="H30" s="171"/>
      <c r="I30" s="172"/>
      <c r="J30" s="172"/>
      <c r="K30" s="172"/>
      <c r="L30" s="173"/>
      <c r="M30" s="171"/>
      <c r="N30" s="172"/>
      <c r="O30" s="172"/>
      <c r="P30" s="172"/>
      <c r="Q30" s="173"/>
      <c r="R30" s="171"/>
      <c r="S30" s="172"/>
      <c r="T30" s="172"/>
      <c r="U30" s="172"/>
      <c r="V30" s="173"/>
      <c r="W30" s="171"/>
      <c r="X30" s="172"/>
      <c r="Y30" s="172"/>
      <c r="Z30" s="172"/>
      <c r="AA30" s="173"/>
      <c r="AB30" s="171"/>
      <c r="AC30" s="172"/>
      <c r="AD30" s="172"/>
      <c r="AE30" s="172"/>
      <c r="AF30" s="173"/>
      <c r="AG30" s="171"/>
      <c r="AH30" s="172"/>
      <c r="AI30" s="172"/>
      <c r="AJ30" s="172"/>
      <c r="AK30" s="173"/>
      <c r="AL30" s="171"/>
      <c r="AM30" s="172"/>
      <c r="AN30" s="172"/>
      <c r="AO30" s="172"/>
      <c r="AP30" s="173"/>
      <c r="AQ30" s="171"/>
      <c r="AR30" s="172"/>
      <c r="AS30" s="172"/>
      <c r="AT30" s="172"/>
      <c r="AU30" s="173"/>
      <c r="AV30" s="171"/>
      <c r="AW30" s="172"/>
      <c r="AX30" s="172"/>
      <c r="AY30" s="172"/>
      <c r="AZ30" s="173"/>
      <c r="BA30" s="171"/>
      <c r="BB30" s="172"/>
      <c r="BC30" s="172"/>
      <c r="BD30" s="172"/>
      <c r="BE30" s="173"/>
      <c r="BF30" s="171"/>
      <c r="BG30" s="172"/>
      <c r="BH30" s="172"/>
      <c r="BI30" s="172"/>
      <c r="BJ30" s="173"/>
      <c r="BK30" s="151"/>
    </row>
    <row r="31" spans="1:63" ht="15">
      <c r="A31" s="151" t="s">
        <v>169</v>
      </c>
      <c r="B31" s="156" t="s">
        <v>189</v>
      </c>
      <c r="C31" s="153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5"/>
    </row>
    <row r="32" spans="1:63" ht="15">
      <c r="A32" s="151"/>
      <c r="B32" s="157" t="s">
        <v>167</v>
      </c>
      <c r="C32" s="158"/>
      <c r="D32" s="159"/>
      <c r="E32" s="159"/>
      <c r="F32" s="159"/>
      <c r="G32" s="160"/>
      <c r="H32" s="158"/>
      <c r="I32" s="159"/>
      <c r="J32" s="159"/>
      <c r="K32" s="159"/>
      <c r="L32" s="160"/>
      <c r="M32" s="158"/>
      <c r="N32" s="159"/>
      <c r="O32" s="159"/>
      <c r="P32" s="159"/>
      <c r="Q32" s="160"/>
      <c r="R32" s="158"/>
      <c r="S32" s="159"/>
      <c r="T32" s="159"/>
      <c r="U32" s="159"/>
      <c r="V32" s="160"/>
      <c r="W32" s="158"/>
      <c r="X32" s="159"/>
      <c r="Y32" s="159"/>
      <c r="Z32" s="159"/>
      <c r="AA32" s="160"/>
      <c r="AB32" s="158"/>
      <c r="AC32" s="159"/>
      <c r="AD32" s="159"/>
      <c r="AE32" s="159"/>
      <c r="AF32" s="160"/>
      <c r="AG32" s="158"/>
      <c r="AH32" s="159"/>
      <c r="AI32" s="159"/>
      <c r="AJ32" s="159"/>
      <c r="AK32" s="160"/>
      <c r="AL32" s="158"/>
      <c r="AM32" s="159"/>
      <c r="AN32" s="159"/>
      <c r="AO32" s="159"/>
      <c r="AP32" s="160"/>
      <c r="AQ32" s="158"/>
      <c r="AR32" s="159"/>
      <c r="AS32" s="159"/>
      <c r="AT32" s="159"/>
      <c r="AU32" s="160"/>
      <c r="AV32" s="158"/>
      <c r="AW32" s="159"/>
      <c r="AX32" s="159"/>
      <c r="AY32" s="159"/>
      <c r="AZ32" s="160"/>
      <c r="BA32" s="158"/>
      <c r="BB32" s="159"/>
      <c r="BC32" s="159"/>
      <c r="BD32" s="159"/>
      <c r="BE32" s="160"/>
      <c r="BF32" s="158"/>
      <c r="BG32" s="159"/>
      <c r="BH32" s="159"/>
      <c r="BI32" s="159"/>
      <c r="BJ32" s="160"/>
      <c r="BK32" s="161"/>
    </row>
    <row r="33" spans="1:63" ht="15">
      <c r="A33" s="151"/>
      <c r="B33" s="157" t="s">
        <v>171</v>
      </c>
      <c r="C33" s="158"/>
      <c r="D33" s="159"/>
      <c r="E33" s="159"/>
      <c r="F33" s="159"/>
      <c r="G33" s="160"/>
      <c r="H33" s="158"/>
      <c r="I33" s="159"/>
      <c r="J33" s="159"/>
      <c r="K33" s="159"/>
      <c r="L33" s="160"/>
      <c r="M33" s="158"/>
      <c r="N33" s="159"/>
      <c r="O33" s="159"/>
      <c r="P33" s="159"/>
      <c r="Q33" s="160"/>
      <c r="R33" s="158"/>
      <c r="S33" s="159"/>
      <c r="T33" s="159"/>
      <c r="U33" s="159"/>
      <c r="V33" s="160"/>
      <c r="W33" s="158"/>
      <c r="X33" s="159"/>
      <c r="Y33" s="159"/>
      <c r="Z33" s="159"/>
      <c r="AA33" s="160"/>
      <c r="AB33" s="158"/>
      <c r="AC33" s="159"/>
      <c r="AD33" s="159"/>
      <c r="AE33" s="159"/>
      <c r="AF33" s="160"/>
      <c r="AG33" s="158"/>
      <c r="AH33" s="159"/>
      <c r="AI33" s="159"/>
      <c r="AJ33" s="159"/>
      <c r="AK33" s="160"/>
      <c r="AL33" s="158"/>
      <c r="AM33" s="159"/>
      <c r="AN33" s="159"/>
      <c r="AO33" s="159"/>
      <c r="AP33" s="160"/>
      <c r="AQ33" s="158"/>
      <c r="AR33" s="159"/>
      <c r="AS33" s="159"/>
      <c r="AT33" s="159"/>
      <c r="AU33" s="160"/>
      <c r="AV33" s="158"/>
      <c r="AW33" s="159"/>
      <c r="AX33" s="159"/>
      <c r="AY33" s="159"/>
      <c r="AZ33" s="160"/>
      <c r="BA33" s="158"/>
      <c r="BB33" s="159"/>
      <c r="BC33" s="159"/>
      <c r="BD33" s="159"/>
      <c r="BE33" s="160"/>
      <c r="BF33" s="158"/>
      <c r="BG33" s="159"/>
      <c r="BH33" s="159"/>
      <c r="BI33" s="159"/>
      <c r="BJ33" s="160"/>
      <c r="BK33" s="161"/>
    </row>
    <row r="34" spans="1:63" ht="15">
      <c r="A34" s="151"/>
      <c r="B34" s="165" t="s">
        <v>190</v>
      </c>
      <c r="C34" s="158"/>
      <c r="D34" s="159"/>
      <c r="E34" s="159"/>
      <c r="F34" s="159"/>
      <c r="G34" s="160"/>
      <c r="H34" s="158"/>
      <c r="I34" s="159"/>
      <c r="J34" s="159"/>
      <c r="K34" s="159"/>
      <c r="L34" s="160"/>
      <c r="M34" s="158"/>
      <c r="N34" s="159"/>
      <c r="O34" s="159"/>
      <c r="P34" s="159"/>
      <c r="Q34" s="160"/>
      <c r="R34" s="158"/>
      <c r="S34" s="159"/>
      <c r="T34" s="159"/>
      <c r="U34" s="159"/>
      <c r="V34" s="160"/>
      <c r="W34" s="158"/>
      <c r="X34" s="159"/>
      <c r="Y34" s="159"/>
      <c r="Z34" s="159"/>
      <c r="AA34" s="160"/>
      <c r="AB34" s="158"/>
      <c r="AC34" s="159"/>
      <c r="AD34" s="159"/>
      <c r="AE34" s="159"/>
      <c r="AF34" s="160"/>
      <c r="AG34" s="158"/>
      <c r="AH34" s="159"/>
      <c r="AI34" s="159"/>
      <c r="AJ34" s="159"/>
      <c r="AK34" s="160"/>
      <c r="AL34" s="158"/>
      <c r="AM34" s="159"/>
      <c r="AN34" s="159"/>
      <c r="AO34" s="159"/>
      <c r="AP34" s="160"/>
      <c r="AQ34" s="158"/>
      <c r="AR34" s="159"/>
      <c r="AS34" s="159"/>
      <c r="AT34" s="159"/>
      <c r="AU34" s="160"/>
      <c r="AV34" s="158"/>
      <c r="AW34" s="159"/>
      <c r="AX34" s="159"/>
      <c r="AY34" s="159"/>
      <c r="AZ34" s="160"/>
      <c r="BA34" s="158"/>
      <c r="BB34" s="159"/>
      <c r="BC34" s="159"/>
      <c r="BD34" s="159"/>
      <c r="BE34" s="160"/>
      <c r="BF34" s="158"/>
      <c r="BG34" s="159"/>
      <c r="BH34" s="159"/>
      <c r="BI34" s="159"/>
      <c r="BJ34" s="160"/>
      <c r="BK34" s="161"/>
    </row>
    <row r="35" spans="1:63" ht="3" customHeight="1">
      <c r="A35" s="151"/>
      <c r="B35" s="156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5"/>
    </row>
    <row r="36" spans="1:63" ht="15">
      <c r="A36" s="151" t="s">
        <v>191</v>
      </c>
      <c r="B36" s="152" t="s">
        <v>192</v>
      </c>
      <c r="C36" s="153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5"/>
    </row>
    <row r="37" spans="1:63" ht="15">
      <c r="A37" s="151" t="s">
        <v>165</v>
      </c>
      <c r="B37" s="156" t="s">
        <v>193</v>
      </c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5"/>
    </row>
    <row r="38" spans="1:63" ht="15">
      <c r="A38" s="151"/>
      <c r="B38" s="157" t="s">
        <v>167</v>
      </c>
      <c r="C38" s="158"/>
      <c r="D38" s="159"/>
      <c r="E38" s="159"/>
      <c r="F38" s="159"/>
      <c r="G38" s="160"/>
      <c r="H38" s="158"/>
      <c r="I38" s="159"/>
      <c r="J38" s="159"/>
      <c r="K38" s="159"/>
      <c r="L38" s="160"/>
      <c r="M38" s="158"/>
      <c r="N38" s="159"/>
      <c r="O38" s="159"/>
      <c r="P38" s="159"/>
      <c r="Q38" s="160"/>
      <c r="R38" s="158"/>
      <c r="S38" s="159"/>
      <c r="T38" s="159"/>
      <c r="U38" s="159"/>
      <c r="V38" s="160"/>
      <c r="W38" s="158"/>
      <c r="X38" s="159"/>
      <c r="Y38" s="159"/>
      <c r="Z38" s="159"/>
      <c r="AA38" s="160"/>
      <c r="AB38" s="158"/>
      <c r="AC38" s="159"/>
      <c r="AD38" s="159"/>
      <c r="AE38" s="159"/>
      <c r="AF38" s="160"/>
      <c r="AG38" s="158"/>
      <c r="AH38" s="159"/>
      <c r="AI38" s="159"/>
      <c r="AJ38" s="159"/>
      <c r="AK38" s="160"/>
      <c r="AL38" s="158"/>
      <c r="AM38" s="159"/>
      <c r="AN38" s="159"/>
      <c r="AO38" s="159"/>
      <c r="AP38" s="160"/>
      <c r="AQ38" s="158"/>
      <c r="AR38" s="159"/>
      <c r="AS38" s="159"/>
      <c r="AT38" s="159"/>
      <c r="AU38" s="160"/>
      <c r="AV38" s="158"/>
      <c r="AW38" s="159"/>
      <c r="AX38" s="159"/>
      <c r="AY38" s="159"/>
      <c r="AZ38" s="160"/>
      <c r="BA38" s="158"/>
      <c r="BB38" s="159"/>
      <c r="BC38" s="159"/>
      <c r="BD38" s="159"/>
      <c r="BE38" s="160"/>
      <c r="BF38" s="158"/>
      <c r="BG38" s="159"/>
      <c r="BH38" s="159"/>
      <c r="BI38" s="159"/>
      <c r="BJ38" s="160"/>
      <c r="BK38" s="161"/>
    </row>
    <row r="39" spans="1:63" ht="15">
      <c r="A39" s="151"/>
      <c r="B39" s="165" t="s">
        <v>194</v>
      </c>
      <c r="C39" s="158"/>
      <c r="D39" s="159"/>
      <c r="E39" s="159"/>
      <c r="F39" s="159"/>
      <c r="G39" s="160"/>
      <c r="H39" s="158"/>
      <c r="I39" s="159"/>
      <c r="J39" s="159"/>
      <c r="K39" s="159"/>
      <c r="L39" s="160"/>
      <c r="M39" s="158"/>
      <c r="N39" s="159"/>
      <c r="O39" s="159"/>
      <c r="P39" s="159"/>
      <c r="Q39" s="160"/>
      <c r="R39" s="158"/>
      <c r="S39" s="159"/>
      <c r="T39" s="159"/>
      <c r="U39" s="159"/>
      <c r="V39" s="160"/>
      <c r="W39" s="158"/>
      <c r="X39" s="159"/>
      <c r="Y39" s="159"/>
      <c r="Z39" s="159"/>
      <c r="AA39" s="160"/>
      <c r="AB39" s="158"/>
      <c r="AC39" s="159"/>
      <c r="AD39" s="159"/>
      <c r="AE39" s="159"/>
      <c r="AF39" s="160"/>
      <c r="AG39" s="158"/>
      <c r="AH39" s="159"/>
      <c r="AI39" s="159"/>
      <c r="AJ39" s="159"/>
      <c r="AK39" s="160"/>
      <c r="AL39" s="158"/>
      <c r="AM39" s="159"/>
      <c r="AN39" s="159"/>
      <c r="AO39" s="159"/>
      <c r="AP39" s="160"/>
      <c r="AQ39" s="158"/>
      <c r="AR39" s="159"/>
      <c r="AS39" s="159"/>
      <c r="AT39" s="159"/>
      <c r="AU39" s="160"/>
      <c r="AV39" s="158"/>
      <c r="AW39" s="159"/>
      <c r="AX39" s="159"/>
      <c r="AY39" s="159"/>
      <c r="AZ39" s="160"/>
      <c r="BA39" s="158"/>
      <c r="BB39" s="159"/>
      <c r="BC39" s="159"/>
      <c r="BD39" s="159"/>
      <c r="BE39" s="160"/>
      <c r="BF39" s="158"/>
      <c r="BG39" s="159"/>
      <c r="BH39" s="159"/>
      <c r="BI39" s="159"/>
      <c r="BJ39" s="160"/>
      <c r="BK39" s="161"/>
    </row>
    <row r="40" spans="1:63" ht="2.25" customHeight="1">
      <c r="A40" s="151"/>
      <c r="B40" s="156"/>
      <c r="C40" s="153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5"/>
    </row>
    <row r="41" spans="1:63" ht="15">
      <c r="A41" s="151" t="s">
        <v>195</v>
      </c>
      <c r="B41" s="152" t="s">
        <v>196</v>
      </c>
      <c r="C41" s="153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5"/>
    </row>
    <row r="42" spans="1:63" ht="15">
      <c r="A42" s="151" t="s">
        <v>165</v>
      </c>
      <c r="B42" s="156" t="s">
        <v>197</v>
      </c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/>
    </row>
    <row r="43" spans="1:63" ht="15">
      <c r="A43" s="151"/>
      <c r="B43" s="157" t="s">
        <v>167</v>
      </c>
      <c r="C43" s="158"/>
      <c r="D43" s="159"/>
      <c r="E43" s="159"/>
      <c r="F43" s="159"/>
      <c r="G43" s="160"/>
      <c r="H43" s="158"/>
      <c r="I43" s="159"/>
      <c r="J43" s="159"/>
      <c r="K43" s="159"/>
      <c r="L43" s="160"/>
      <c r="M43" s="158"/>
      <c r="N43" s="159"/>
      <c r="O43" s="159"/>
      <c r="P43" s="159"/>
      <c r="Q43" s="160"/>
      <c r="R43" s="158"/>
      <c r="S43" s="159"/>
      <c r="T43" s="159"/>
      <c r="U43" s="159"/>
      <c r="V43" s="160"/>
      <c r="W43" s="158"/>
      <c r="X43" s="159"/>
      <c r="Y43" s="159"/>
      <c r="Z43" s="159"/>
      <c r="AA43" s="160"/>
      <c r="AB43" s="158"/>
      <c r="AC43" s="159"/>
      <c r="AD43" s="159"/>
      <c r="AE43" s="159"/>
      <c r="AF43" s="160"/>
      <c r="AG43" s="158"/>
      <c r="AH43" s="159"/>
      <c r="AI43" s="159"/>
      <c r="AJ43" s="159"/>
      <c r="AK43" s="160"/>
      <c r="AL43" s="158"/>
      <c r="AM43" s="159"/>
      <c r="AN43" s="159"/>
      <c r="AO43" s="159"/>
      <c r="AP43" s="160"/>
      <c r="AQ43" s="158"/>
      <c r="AR43" s="159"/>
      <c r="AS43" s="159"/>
      <c r="AT43" s="159"/>
      <c r="AU43" s="160"/>
      <c r="AV43" s="158"/>
      <c r="AW43" s="159"/>
      <c r="AX43" s="159"/>
      <c r="AY43" s="159"/>
      <c r="AZ43" s="160"/>
      <c r="BA43" s="158"/>
      <c r="BB43" s="159"/>
      <c r="BC43" s="159"/>
      <c r="BD43" s="159"/>
      <c r="BE43" s="160"/>
      <c r="BF43" s="158"/>
      <c r="BG43" s="159"/>
      <c r="BH43" s="159"/>
      <c r="BI43" s="159"/>
      <c r="BJ43" s="160"/>
      <c r="BK43" s="161"/>
    </row>
    <row r="44" spans="1:63" ht="15">
      <c r="A44" s="151"/>
      <c r="B44" s="157" t="s">
        <v>168</v>
      </c>
      <c r="C44" s="158"/>
      <c r="D44" s="159"/>
      <c r="E44" s="159"/>
      <c r="F44" s="159"/>
      <c r="G44" s="160"/>
      <c r="H44" s="158"/>
      <c r="I44" s="159"/>
      <c r="J44" s="159"/>
      <c r="K44" s="159"/>
      <c r="L44" s="160"/>
      <c r="M44" s="158"/>
      <c r="N44" s="159"/>
      <c r="O44" s="159"/>
      <c r="P44" s="159"/>
      <c r="Q44" s="160"/>
      <c r="R44" s="158"/>
      <c r="S44" s="159"/>
      <c r="T44" s="159"/>
      <c r="U44" s="159"/>
      <c r="V44" s="160"/>
      <c r="W44" s="158"/>
      <c r="X44" s="159"/>
      <c r="Y44" s="159"/>
      <c r="Z44" s="159"/>
      <c r="AA44" s="160"/>
      <c r="AB44" s="158"/>
      <c r="AC44" s="159"/>
      <c r="AD44" s="159"/>
      <c r="AE44" s="159"/>
      <c r="AF44" s="160"/>
      <c r="AG44" s="158"/>
      <c r="AH44" s="159"/>
      <c r="AI44" s="159"/>
      <c r="AJ44" s="159"/>
      <c r="AK44" s="160"/>
      <c r="AL44" s="158"/>
      <c r="AM44" s="159"/>
      <c r="AN44" s="159"/>
      <c r="AO44" s="159"/>
      <c r="AP44" s="160"/>
      <c r="AQ44" s="158"/>
      <c r="AR44" s="159"/>
      <c r="AS44" s="159"/>
      <c r="AT44" s="159"/>
      <c r="AU44" s="160"/>
      <c r="AV44" s="158"/>
      <c r="AW44" s="159"/>
      <c r="AX44" s="159"/>
      <c r="AY44" s="159"/>
      <c r="AZ44" s="160"/>
      <c r="BA44" s="158"/>
      <c r="BB44" s="159"/>
      <c r="BC44" s="159"/>
      <c r="BD44" s="159"/>
      <c r="BE44" s="160"/>
      <c r="BF44" s="158"/>
      <c r="BG44" s="159"/>
      <c r="BH44" s="159"/>
      <c r="BI44" s="159"/>
      <c r="BJ44" s="160"/>
      <c r="BK44" s="161"/>
    </row>
    <row r="45" spans="1:63" ht="15">
      <c r="A45" s="151" t="s">
        <v>169</v>
      </c>
      <c r="B45" s="156" t="s">
        <v>198</v>
      </c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5"/>
    </row>
    <row r="46" spans="1:63" ht="15">
      <c r="A46" s="151"/>
      <c r="B46" s="157" t="s">
        <v>167</v>
      </c>
      <c r="C46" s="158"/>
      <c r="D46" s="159"/>
      <c r="E46" s="159"/>
      <c r="F46" s="159"/>
      <c r="G46" s="160"/>
      <c r="H46" s="158"/>
      <c r="I46" s="159"/>
      <c r="J46" s="159"/>
      <c r="K46" s="159"/>
      <c r="L46" s="160"/>
      <c r="M46" s="158"/>
      <c r="N46" s="159"/>
      <c r="O46" s="159"/>
      <c r="P46" s="159"/>
      <c r="Q46" s="160"/>
      <c r="R46" s="158"/>
      <c r="S46" s="159"/>
      <c r="T46" s="159"/>
      <c r="U46" s="159"/>
      <c r="V46" s="160"/>
      <c r="W46" s="158"/>
      <c r="X46" s="159"/>
      <c r="Y46" s="159"/>
      <c r="Z46" s="159"/>
      <c r="AA46" s="160"/>
      <c r="AB46" s="158"/>
      <c r="AC46" s="159"/>
      <c r="AD46" s="159"/>
      <c r="AE46" s="159"/>
      <c r="AF46" s="160"/>
      <c r="AG46" s="158"/>
      <c r="AH46" s="159"/>
      <c r="AI46" s="159"/>
      <c r="AJ46" s="159"/>
      <c r="AK46" s="160"/>
      <c r="AL46" s="158"/>
      <c r="AM46" s="159"/>
      <c r="AN46" s="159"/>
      <c r="AO46" s="159"/>
      <c r="AP46" s="160"/>
      <c r="AQ46" s="158"/>
      <c r="AR46" s="159"/>
      <c r="AS46" s="159"/>
      <c r="AT46" s="159"/>
      <c r="AU46" s="160"/>
      <c r="AV46" s="158"/>
      <c r="AW46" s="159"/>
      <c r="AX46" s="159"/>
      <c r="AY46" s="159"/>
      <c r="AZ46" s="160"/>
      <c r="BA46" s="158"/>
      <c r="BB46" s="159"/>
      <c r="BC46" s="159"/>
      <c r="BD46" s="159"/>
      <c r="BE46" s="160"/>
      <c r="BF46" s="158"/>
      <c r="BG46" s="159"/>
      <c r="BH46" s="159"/>
      <c r="BI46" s="159"/>
      <c r="BJ46" s="160"/>
      <c r="BK46" s="161"/>
    </row>
    <row r="47" spans="1:63" ht="15">
      <c r="A47" s="151"/>
      <c r="B47" s="157" t="s">
        <v>171</v>
      </c>
      <c r="C47" s="158"/>
      <c r="D47" s="159"/>
      <c r="E47" s="159"/>
      <c r="F47" s="159"/>
      <c r="G47" s="160"/>
      <c r="H47" s="158"/>
      <c r="I47" s="159"/>
      <c r="J47" s="159"/>
      <c r="K47" s="159"/>
      <c r="L47" s="160"/>
      <c r="M47" s="158"/>
      <c r="N47" s="159"/>
      <c r="O47" s="159"/>
      <c r="P47" s="159"/>
      <c r="Q47" s="160"/>
      <c r="R47" s="158"/>
      <c r="S47" s="159"/>
      <c r="T47" s="159"/>
      <c r="U47" s="159"/>
      <c r="V47" s="160"/>
      <c r="W47" s="158"/>
      <c r="X47" s="159"/>
      <c r="Y47" s="159"/>
      <c r="Z47" s="159"/>
      <c r="AA47" s="160"/>
      <c r="AB47" s="158"/>
      <c r="AC47" s="159"/>
      <c r="AD47" s="159"/>
      <c r="AE47" s="159"/>
      <c r="AF47" s="160"/>
      <c r="AG47" s="158"/>
      <c r="AH47" s="159"/>
      <c r="AI47" s="159"/>
      <c r="AJ47" s="159"/>
      <c r="AK47" s="160"/>
      <c r="AL47" s="158"/>
      <c r="AM47" s="159"/>
      <c r="AN47" s="159"/>
      <c r="AO47" s="159"/>
      <c r="AP47" s="160"/>
      <c r="AQ47" s="158"/>
      <c r="AR47" s="159"/>
      <c r="AS47" s="159"/>
      <c r="AT47" s="159"/>
      <c r="AU47" s="160"/>
      <c r="AV47" s="158"/>
      <c r="AW47" s="159"/>
      <c r="AX47" s="159"/>
      <c r="AY47" s="159"/>
      <c r="AZ47" s="160"/>
      <c r="BA47" s="158"/>
      <c r="BB47" s="159"/>
      <c r="BC47" s="159"/>
      <c r="BD47" s="159"/>
      <c r="BE47" s="160"/>
      <c r="BF47" s="158"/>
      <c r="BG47" s="159"/>
      <c r="BH47" s="159"/>
      <c r="BI47" s="159"/>
      <c r="BJ47" s="160"/>
      <c r="BK47" s="161"/>
    </row>
    <row r="48" spans="1:63" ht="15">
      <c r="A48" s="151"/>
      <c r="B48" s="165" t="s">
        <v>190</v>
      </c>
      <c r="C48" s="158"/>
      <c r="D48" s="159"/>
      <c r="E48" s="159"/>
      <c r="F48" s="159"/>
      <c r="G48" s="160"/>
      <c r="H48" s="158"/>
      <c r="I48" s="159"/>
      <c r="J48" s="159"/>
      <c r="K48" s="159"/>
      <c r="L48" s="160"/>
      <c r="M48" s="158"/>
      <c r="N48" s="159"/>
      <c r="O48" s="159"/>
      <c r="P48" s="159"/>
      <c r="Q48" s="160"/>
      <c r="R48" s="158"/>
      <c r="S48" s="159"/>
      <c r="T48" s="159"/>
      <c r="U48" s="159"/>
      <c r="V48" s="160"/>
      <c r="W48" s="158"/>
      <c r="X48" s="159"/>
      <c r="Y48" s="159"/>
      <c r="Z48" s="159"/>
      <c r="AA48" s="160"/>
      <c r="AB48" s="158"/>
      <c r="AC48" s="159"/>
      <c r="AD48" s="159"/>
      <c r="AE48" s="159"/>
      <c r="AF48" s="160"/>
      <c r="AG48" s="158"/>
      <c r="AH48" s="159"/>
      <c r="AI48" s="159"/>
      <c r="AJ48" s="159"/>
      <c r="AK48" s="160"/>
      <c r="AL48" s="158"/>
      <c r="AM48" s="159"/>
      <c r="AN48" s="159"/>
      <c r="AO48" s="159"/>
      <c r="AP48" s="160"/>
      <c r="AQ48" s="158"/>
      <c r="AR48" s="159"/>
      <c r="AS48" s="159"/>
      <c r="AT48" s="159"/>
      <c r="AU48" s="160"/>
      <c r="AV48" s="158"/>
      <c r="AW48" s="159"/>
      <c r="AX48" s="159"/>
      <c r="AY48" s="159"/>
      <c r="AZ48" s="160"/>
      <c r="BA48" s="158"/>
      <c r="BB48" s="159"/>
      <c r="BC48" s="159"/>
      <c r="BD48" s="159"/>
      <c r="BE48" s="160"/>
      <c r="BF48" s="158"/>
      <c r="BG48" s="159"/>
      <c r="BH48" s="159"/>
      <c r="BI48" s="159"/>
      <c r="BJ48" s="160"/>
      <c r="BK48" s="161"/>
    </row>
    <row r="49" spans="1:63" ht="4.5" customHeight="1">
      <c r="A49" s="151"/>
      <c r="B49" s="156"/>
      <c r="C49" s="153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5"/>
    </row>
    <row r="50" spans="1:63" ht="15">
      <c r="A50" s="151" t="s">
        <v>199</v>
      </c>
      <c r="B50" s="152" t="s">
        <v>200</v>
      </c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5"/>
    </row>
    <row r="51" spans="1:63" ht="15">
      <c r="A51" s="151" t="s">
        <v>165</v>
      </c>
      <c r="B51" s="156" t="s">
        <v>201</v>
      </c>
      <c r="C51" s="153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5"/>
    </row>
    <row r="52" spans="1:63" ht="15">
      <c r="A52" s="151"/>
      <c r="B52" s="157" t="s">
        <v>167</v>
      </c>
      <c r="C52" s="158"/>
      <c r="D52" s="159"/>
      <c r="E52" s="159"/>
      <c r="F52" s="159"/>
      <c r="G52" s="160"/>
      <c r="H52" s="158"/>
      <c r="I52" s="159"/>
      <c r="J52" s="159"/>
      <c r="K52" s="159"/>
      <c r="L52" s="160"/>
      <c r="M52" s="158"/>
      <c r="N52" s="159"/>
      <c r="O52" s="159"/>
      <c r="P52" s="159"/>
      <c r="Q52" s="160"/>
      <c r="R52" s="158"/>
      <c r="S52" s="159"/>
      <c r="T52" s="159"/>
      <c r="U52" s="159"/>
      <c r="V52" s="160"/>
      <c r="W52" s="158"/>
      <c r="X52" s="159"/>
      <c r="Y52" s="159"/>
      <c r="Z52" s="159"/>
      <c r="AA52" s="160"/>
      <c r="AB52" s="158"/>
      <c r="AC52" s="159"/>
      <c r="AD52" s="159"/>
      <c r="AE52" s="159"/>
      <c r="AF52" s="160"/>
      <c r="AG52" s="158"/>
      <c r="AH52" s="159"/>
      <c r="AI52" s="159"/>
      <c r="AJ52" s="159"/>
      <c r="AK52" s="160"/>
      <c r="AL52" s="158"/>
      <c r="AM52" s="159"/>
      <c r="AN52" s="159"/>
      <c r="AO52" s="159"/>
      <c r="AP52" s="160"/>
      <c r="AQ52" s="158"/>
      <c r="AR52" s="159"/>
      <c r="AS52" s="159"/>
      <c r="AT52" s="159"/>
      <c r="AU52" s="160"/>
      <c r="AV52" s="158"/>
      <c r="AW52" s="159"/>
      <c r="AX52" s="159"/>
      <c r="AY52" s="159"/>
      <c r="AZ52" s="160"/>
      <c r="BA52" s="158"/>
      <c r="BB52" s="159"/>
      <c r="BC52" s="159"/>
      <c r="BD52" s="159"/>
      <c r="BE52" s="160"/>
      <c r="BF52" s="158"/>
      <c r="BG52" s="159"/>
      <c r="BH52" s="159"/>
      <c r="BI52" s="159"/>
      <c r="BJ52" s="160"/>
      <c r="BK52" s="161"/>
    </row>
    <row r="53" spans="1:63" ht="15">
      <c r="A53" s="151"/>
      <c r="B53" s="165" t="s">
        <v>194</v>
      </c>
      <c r="C53" s="158"/>
      <c r="D53" s="159"/>
      <c r="E53" s="159"/>
      <c r="F53" s="159"/>
      <c r="G53" s="160"/>
      <c r="H53" s="158"/>
      <c r="I53" s="159"/>
      <c r="J53" s="159"/>
      <c r="K53" s="159"/>
      <c r="L53" s="160"/>
      <c r="M53" s="158"/>
      <c r="N53" s="159"/>
      <c r="O53" s="159"/>
      <c r="P53" s="159"/>
      <c r="Q53" s="160"/>
      <c r="R53" s="158"/>
      <c r="S53" s="159"/>
      <c r="T53" s="159"/>
      <c r="U53" s="159"/>
      <c r="V53" s="160"/>
      <c r="W53" s="158"/>
      <c r="X53" s="159"/>
      <c r="Y53" s="159"/>
      <c r="Z53" s="159"/>
      <c r="AA53" s="160"/>
      <c r="AB53" s="158"/>
      <c r="AC53" s="159"/>
      <c r="AD53" s="159"/>
      <c r="AE53" s="159"/>
      <c r="AF53" s="160"/>
      <c r="AG53" s="158"/>
      <c r="AH53" s="159"/>
      <c r="AI53" s="159"/>
      <c r="AJ53" s="159"/>
      <c r="AK53" s="160"/>
      <c r="AL53" s="158"/>
      <c r="AM53" s="159"/>
      <c r="AN53" s="159"/>
      <c r="AO53" s="159"/>
      <c r="AP53" s="160"/>
      <c r="AQ53" s="158"/>
      <c r="AR53" s="159"/>
      <c r="AS53" s="159"/>
      <c r="AT53" s="159"/>
      <c r="AU53" s="160"/>
      <c r="AV53" s="158"/>
      <c r="AW53" s="159"/>
      <c r="AX53" s="159"/>
      <c r="AY53" s="159"/>
      <c r="AZ53" s="160"/>
      <c r="BA53" s="158"/>
      <c r="BB53" s="159"/>
      <c r="BC53" s="159"/>
      <c r="BD53" s="159"/>
      <c r="BE53" s="160"/>
      <c r="BF53" s="158"/>
      <c r="BG53" s="159"/>
      <c r="BH53" s="159"/>
      <c r="BI53" s="159"/>
      <c r="BJ53" s="160"/>
      <c r="BK53" s="161"/>
    </row>
    <row r="54" spans="1:63" ht="4.5" customHeight="1">
      <c r="A54" s="151"/>
      <c r="B54" s="174"/>
      <c r="C54" s="153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5"/>
    </row>
    <row r="55" spans="1:63" ht="15">
      <c r="A55" s="151"/>
      <c r="B55" s="175" t="s">
        <v>202</v>
      </c>
      <c r="C55" s="176"/>
      <c r="D55" s="176">
        <f>D21</f>
        <v>268.88571801642206</v>
      </c>
      <c r="E55" s="176"/>
      <c r="F55" s="176"/>
      <c r="G55" s="177"/>
      <c r="H55" s="178"/>
      <c r="I55" s="176"/>
      <c r="J55" s="176">
        <f>J21</f>
        <v>1418.0151127903637</v>
      </c>
      <c r="K55" s="176"/>
      <c r="L55" s="177"/>
      <c r="M55" s="178"/>
      <c r="N55" s="176"/>
      <c r="O55" s="176"/>
      <c r="P55" s="176"/>
      <c r="Q55" s="177"/>
      <c r="R55" s="178"/>
      <c r="S55" s="176"/>
      <c r="T55" s="176">
        <f>T21</f>
        <v>52.684767265160005</v>
      </c>
      <c r="U55" s="176"/>
      <c r="V55" s="177"/>
      <c r="W55" s="178"/>
      <c r="X55" s="176"/>
      <c r="Y55" s="176"/>
      <c r="Z55" s="176"/>
      <c r="AA55" s="177"/>
      <c r="AB55" s="178"/>
      <c r="AC55" s="176"/>
      <c r="AD55" s="176">
        <f>AD21</f>
        <v>42.8946132708</v>
      </c>
      <c r="AE55" s="176"/>
      <c r="AF55" s="177"/>
      <c r="AG55" s="178"/>
      <c r="AH55" s="176"/>
      <c r="AI55" s="176"/>
      <c r="AJ55" s="176"/>
      <c r="AK55" s="177"/>
      <c r="AL55" s="178"/>
      <c r="AM55" s="176"/>
      <c r="AN55" s="176">
        <f>AN21</f>
        <v>4.7660681412</v>
      </c>
      <c r="AO55" s="176"/>
      <c r="AP55" s="177"/>
      <c r="AQ55" s="178"/>
      <c r="AR55" s="176"/>
      <c r="AS55" s="176"/>
      <c r="AT55" s="176"/>
      <c r="AU55" s="177"/>
      <c r="AV55" s="178"/>
      <c r="AW55" s="176"/>
      <c r="AX55" s="176"/>
      <c r="AY55" s="176"/>
      <c r="AZ55" s="177"/>
      <c r="BA55" s="178"/>
      <c r="BB55" s="176"/>
      <c r="BC55" s="176"/>
      <c r="BD55" s="176"/>
      <c r="BE55" s="177"/>
      <c r="BF55" s="178"/>
      <c r="BG55" s="176"/>
      <c r="BH55" s="176"/>
      <c r="BI55" s="176"/>
      <c r="BJ55" s="177"/>
      <c r="BK55" s="179">
        <f>D55+J55+T55+AD55+AN55</f>
        <v>1787.2462794839457</v>
      </c>
    </row>
    <row r="56" spans="1:63" ht="4.5" customHeight="1">
      <c r="A56" s="151"/>
      <c r="B56" s="175"/>
      <c r="C56" s="180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81"/>
    </row>
    <row r="57" spans="1:63" ht="14.25" customHeight="1">
      <c r="A57" s="151" t="s">
        <v>203</v>
      </c>
      <c r="B57" s="182" t="s">
        <v>204</v>
      </c>
      <c r="C57" s="180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81"/>
    </row>
    <row r="58" spans="1:63" ht="15">
      <c r="A58" s="151"/>
      <c r="B58" s="157" t="s">
        <v>167</v>
      </c>
      <c r="C58" s="159"/>
      <c r="D58" s="159"/>
      <c r="E58" s="159"/>
      <c r="F58" s="159"/>
      <c r="G58" s="183"/>
      <c r="H58" s="158"/>
      <c r="I58" s="159"/>
      <c r="J58" s="159"/>
      <c r="K58" s="159"/>
      <c r="L58" s="183"/>
      <c r="M58" s="158"/>
      <c r="N58" s="159"/>
      <c r="O58" s="159"/>
      <c r="P58" s="159"/>
      <c r="Q58" s="183"/>
      <c r="R58" s="158"/>
      <c r="S58" s="159"/>
      <c r="T58" s="159"/>
      <c r="U58" s="159"/>
      <c r="V58" s="160"/>
      <c r="W58" s="184"/>
      <c r="X58" s="159"/>
      <c r="Y58" s="159"/>
      <c r="Z58" s="159"/>
      <c r="AA58" s="183"/>
      <c r="AB58" s="158"/>
      <c r="AC58" s="159"/>
      <c r="AD58" s="159"/>
      <c r="AE58" s="159"/>
      <c r="AF58" s="183"/>
      <c r="AG58" s="158"/>
      <c r="AH58" s="159"/>
      <c r="AI58" s="159"/>
      <c r="AJ58" s="159"/>
      <c r="AK58" s="183"/>
      <c r="AL58" s="158"/>
      <c r="AM58" s="159"/>
      <c r="AN58" s="159"/>
      <c r="AO58" s="159"/>
      <c r="AP58" s="183"/>
      <c r="AQ58" s="158"/>
      <c r="AR58" s="159"/>
      <c r="AS58" s="159"/>
      <c r="AT58" s="159"/>
      <c r="AU58" s="183"/>
      <c r="AV58" s="158"/>
      <c r="AW58" s="159"/>
      <c r="AX58" s="159"/>
      <c r="AY58" s="159"/>
      <c r="AZ58" s="183"/>
      <c r="BA58" s="158"/>
      <c r="BB58" s="159"/>
      <c r="BC58" s="159"/>
      <c r="BD58" s="159"/>
      <c r="BE58" s="183"/>
      <c r="BF58" s="158"/>
      <c r="BG58" s="159"/>
      <c r="BH58" s="159"/>
      <c r="BI58" s="159"/>
      <c r="BJ58" s="183"/>
      <c r="BK58" s="158"/>
    </row>
    <row r="59" spans="1:63" ht="15.75" thickBot="1">
      <c r="A59" s="185"/>
      <c r="B59" s="165" t="s">
        <v>194</v>
      </c>
      <c r="C59" s="159"/>
      <c r="D59" s="159"/>
      <c r="E59" s="159"/>
      <c r="F59" s="159"/>
      <c r="G59" s="183"/>
      <c r="H59" s="158"/>
      <c r="I59" s="159"/>
      <c r="J59" s="159"/>
      <c r="K59" s="159"/>
      <c r="L59" s="183"/>
      <c r="M59" s="158"/>
      <c r="N59" s="159"/>
      <c r="O59" s="159"/>
      <c r="P59" s="159"/>
      <c r="Q59" s="183"/>
      <c r="R59" s="158"/>
      <c r="S59" s="159"/>
      <c r="T59" s="159"/>
      <c r="U59" s="159"/>
      <c r="V59" s="160"/>
      <c r="W59" s="184"/>
      <c r="X59" s="159"/>
      <c r="Y59" s="159"/>
      <c r="Z59" s="159"/>
      <c r="AA59" s="183"/>
      <c r="AB59" s="158"/>
      <c r="AC59" s="159"/>
      <c r="AD59" s="159"/>
      <c r="AE59" s="159"/>
      <c r="AF59" s="183"/>
      <c r="AG59" s="158"/>
      <c r="AH59" s="159"/>
      <c r="AI59" s="159"/>
      <c r="AJ59" s="159"/>
      <c r="AK59" s="183"/>
      <c r="AL59" s="158"/>
      <c r="AM59" s="159"/>
      <c r="AN59" s="159"/>
      <c r="AO59" s="159"/>
      <c r="AP59" s="183"/>
      <c r="AQ59" s="158"/>
      <c r="AR59" s="159"/>
      <c r="AS59" s="159"/>
      <c r="AT59" s="159"/>
      <c r="AU59" s="183"/>
      <c r="AV59" s="158"/>
      <c r="AW59" s="159"/>
      <c r="AX59" s="159"/>
      <c r="AY59" s="159"/>
      <c r="AZ59" s="183"/>
      <c r="BA59" s="158"/>
      <c r="BB59" s="159"/>
      <c r="BC59" s="159"/>
      <c r="BD59" s="159"/>
      <c r="BE59" s="183"/>
      <c r="BF59" s="158"/>
      <c r="BG59" s="159"/>
      <c r="BH59" s="159"/>
      <c r="BI59" s="159"/>
      <c r="BJ59" s="183"/>
      <c r="BK59" s="158"/>
    </row>
    <row r="60" spans="1:2" ht="6" customHeight="1">
      <c r="A60" s="170"/>
      <c r="B60" s="186"/>
    </row>
    <row r="61" spans="1:12" ht="15">
      <c r="A61" s="170"/>
      <c r="B61" s="170" t="s">
        <v>205</v>
      </c>
      <c r="L61" s="187" t="s">
        <v>206</v>
      </c>
    </row>
    <row r="62" spans="1:12" ht="15">
      <c r="A62" s="170"/>
      <c r="B62" s="170" t="s">
        <v>207</v>
      </c>
      <c r="L62" s="170" t="s">
        <v>208</v>
      </c>
    </row>
    <row r="63" ht="15">
      <c r="L63" s="170" t="s">
        <v>209</v>
      </c>
    </row>
    <row r="64" spans="2:12" ht="15">
      <c r="B64" s="170" t="s">
        <v>210</v>
      </c>
      <c r="L64" s="170" t="s">
        <v>211</v>
      </c>
    </row>
    <row r="65" spans="2:12" ht="15">
      <c r="B65" s="170" t="s">
        <v>212</v>
      </c>
      <c r="L65" s="170" t="s">
        <v>213</v>
      </c>
    </row>
    <row r="66" spans="2:12" ht="15">
      <c r="B66" s="170"/>
      <c r="L66" s="170" t="s">
        <v>214</v>
      </c>
    </row>
    <row r="74" ht="15">
      <c r="B74" s="170"/>
    </row>
  </sheetData>
  <sheetProtection/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9.85156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188" t="s">
        <v>215</v>
      </c>
      <c r="C2" s="168"/>
      <c r="D2" s="168"/>
      <c r="E2" s="168"/>
      <c r="F2" s="168"/>
      <c r="G2" s="168"/>
      <c r="H2" s="168"/>
      <c r="I2" s="168"/>
      <c r="J2" s="168"/>
      <c r="K2" s="168"/>
      <c r="L2" s="189"/>
    </row>
    <row r="3" spans="2:12" ht="15">
      <c r="B3" s="188" t="s">
        <v>216</v>
      </c>
      <c r="C3" s="168"/>
      <c r="D3" s="168"/>
      <c r="E3" s="168"/>
      <c r="F3" s="168"/>
      <c r="G3" s="168"/>
      <c r="H3" s="168"/>
      <c r="I3" s="168"/>
      <c r="J3" s="168"/>
      <c r="K3" s="168"/>
      <c r="L3" s="189"/>
    </row>
    <row r="4" spans="2:12" ht="30">
      <c r="B4" s="159" t="s">
        <v>152</v>
      </c>
      <c r="C4" s="190" t="s">
        <v>217</v>
      </c>
      <c r="D4" s="190" t="s">
        <v>218</v>
      </c>
      <c r="E4" s="190" t="s">
        <v>219</v>
      </c>
      <c r="F4" s="190" t="s">
        <v>187</v>
      </c>
      <c r="G4" s="190" t="s">
        <v>192</v>
      </c>
      <c r="H4" s="190" t="s">
        <v>200</v>
      </c>
      <c r="I4" s="190" t="s">
        <v>220</v>
      </c>
      <c r="J4" s="190" t="s">
        <v>221</v>
      </c>
      <c r="K4" s="190" t="s">
        <v>222</v>
      </c>
      <c r="L4" s="190" t="s">
        <v>223</v>
      </c>
    </row>
    <row r="5" spans="2:12" ht="15">
      <c r="B5" s="191">
        <v>1</v>
      </c>
      <c r="C5" s="192" t="s">
        <v>224</v>
      </c>
      <c r="D5" s="192"/>
      <c r="E5" s="159"/>
      <c r="F5" s="159"/>
      <c r="G5" s="159"/>
      <c r="H5" s="159"/>
      <c r="I5" s="159"/>
      <c r="J5" s="159"/>
      <c r="K5" s="159"/>
      <c r="L5" s="159"/>
    </row>
    <row r="6" spans="2:12" ht="15">
      <c r="B6" s="191">
        <v>2</v>
      </c>
      <c r="C6" s="193" t="s">
        <v>225</v>
      </c>
      <c r="D6" s="193"/>
      <c r="E6" s="194">
        <v>16.876377256200005</v>
      </c>
      <c r="F6" s="159"/>
      <c r="G6" s="159"/>
      <c r="H6" s="159"/>
      <c r="I6" s="159"/>
      <c r="J6" s="159"/>
      <c r="K6" s="194">
        <f>E6</f>
        <v>16.876377256200005</v>
      </c>
      <c r="L6" s="159"/>
    </row>
    <row r="7" spans="2:12" ht="15">
      <c r="B7" s="191">
        <v>3</v>
      </c>
      <c r="C7" s="192" t="s">
        <v>226</v>
      </c>
      <c r="D7" s="192"/>
      <c r="E7" s="159"/>
      <c r="F7" s="159"/>
      <c r="G7" s="159"/>
      <c r="H7" s="159"/>
      <c r="I7" s="159"/>
      <c r="J7" s="159"/>
      <c r="K7" s="159"/>
      <c r="L7" s="159"/>
    </row>
    <row r="8" spans="2:12" ht="15">
      <c r="B8" s="191">
        <v>4</v>
      </c>
      <c r="C8" s="193" t="s">
        <v>227</v>
      </c>
      <c r="D8" s="193"/>
      <c r="E8" s="194">
        <v>23.830340706000005</v>
      </c>
      <c r="F8" s="159"/>
      <c r="G8" s="159"/>
      <c r="H8" s="159"/>
      <c r="I8" s="159"/>
      <c r="J8" s="159"/>
      <c r="K8" s="194">
        <f>E8</f>
        <v>23.830340706000005</v>
      </c>
      <c r="L8" s="159"/>
    </row>
    <row r="9" spans="2:12" ht="15">
      <c r="B9" s="191">
        <v>5</v>
      </c>
      <c r="C9" s="193" t="s">
        <v>228</v>
      </c>
      <c r="D9" s="193"/>
      <c r="E9" s="194"/>
      <c r="F9" s="159"/>
      <c r="G9" s="159"/>
      <c r="H9" s="159"/>
      <c r="I9" s="159"/>
      <c r="J9" s="159"/>
      <c r="K9" s="194"/>
      <c r="L9" s="159"/>
    </row>
    <row r="10" spans="2:12" ht="15">
      <c r="B10" s="191">
        <v>6</v>
      </c>
      <c r="C10" s="193" t="s">
        <v>229</v>
      </c>
      <c r="D10" s="193"/>
      <c r="E10" s="194"/>
      <c r="F10" s="159"/>
      <c r="G10" s="159"/>
      <c r="H10" s="159"/>
      <c r="I10" s="159"/>
      <c r="J10" s="159"/>
      <c r="K10" s="194"/>
      <c r="L10" s="159"/>
    </row>
    <row r="11" spans="2:12" ht="15">
      <c r="B11" s="191">
        <v>7</v>
      </c>
      <c r="C11" s="193" t="s">
        <v>230</v>
      </c>
      <c r="D11" s="193"/>
      <c r="E11" s="194">
        <v>10.99603042956</v>
      </c>
      <c r="F11" s="159"/>
      <c r="G11" s="159"/>
      <c r="H11" s="159"/>
      <c r="I11" s="159"/>
      <c r="J11" s="159"/>
      <c r="K11" s="194">
        <f>E11</f>
        <v>10.99603042956</v>
      </c>
      <c r="L11" s="159"/>
    </row>
    <row r="12" spans="2:12" ht="15">
      <c r="B12" s="191">
        <v>8</v>
      </c>
      <c r="C12" s="192" t="s">
        <v>231</v>
      </c>
      <c r="D12" s="192"/>
      <c r="E12" s="194"/>
      <c r="F12" s="159"/>
      <c r="G12" s="159"/>
      <c r="H12" s="159"/>
      <c r="I12" s="159"/>
      <c r="J12" s="159"/>
      <c r="K12" s="194"/>
      <c r="L12" s="159"/>
    </row>
    <row r="13" spans="2:12" ht="15">
      <c r="B13" s="191">
        <v>9</v>
      </c>
      <c r="C13" s="192" t="s">
        <v>232</v>
      </c>
      <c r="D13" s="192"/>
      <c r="E13" s="194"/>
      <c r="F13" s="159"/>
      <c r="G13" s="159"/>
      <c r="H13" s="159"/>
      <c r="I13" s="159"/>
      <c r="J13" s="159"/>
      <c r="K13" s="194"/>
      <c r="L13" s="159"/>
    </row>
    <row r="14" spans="2:12" ht="15">
      <c r="B14" s="191">
        <v>10</v>
      </c>
      <c r="C14" s="193" t="s">
        <v>233</v>
      </c>
      <c r="D14" s="193"/>
      <c r="E14" s="194">
        <v>5.964509515</v>
      </c>
      <c r="F14" s="159"/>
      <c r="G14" s="159"/>
      <c r="H14" s="159"/>
      <c r="I14" s="159"/>
      <c r="J14" s="159"/>
      <c r="K14" s="194">
        <f>E14</f>
        <v>5.964509515</v>
      </c>
      <c r="L14" s="159"/>
    </row>
    <row r="15" spans="2:12" ht="15">
      <c r="B15" s="191">
        <v>11</v>
      </c>
      <c r="C15" s="193" t="s">
        <v>234</v>
      </c>
      <c r="D15" s="193"/>
      <c r="E15" s="194">
        <v>25.1688452856</v>
      </c>
      <c r="F15" s="159"/>
      <c r="G15" s="159"/>
      <c r="H15" s="159"/>
      <c r="I15" s="159"/>
      <c r="J15" s="159"/>
      <c r="K15" s="194">
        <f>E15</f>
        <v>25.1688452856</v>
      </c>
      <c r="L15" s="159"/>
    </row>
    <row r="16" spans="2:12" ht="15">
      <c r="B16" s="191">
        <v>12</v>
      </c>
      <c r="C16" s="193" t="s">
        <v>235</v>
      </c>
      <c r="D16" s="193"/>
      <c r="E16" s="194">
        <v>14.3078984975</v>
      </c>
      <c r="F16" s="159"/>
      <c r="G16" s="159"/>
      <c r="H16" s="159"/>
      <c r="I16" s="159"/>
      <c r="J16" s="159"/>
      <c r="K16" s="194">
        <f>E16</f>
        <v>14.3078984975</v>
      </c>
      <c r="L16" s="159"/>
    </row>
    <row r="17" spans="2:12" ht="15">
      <c r="B17" s="191">
        <v>13</v>
      </c>
      <c r="C17" s="193" t="s">
        <v>236</v>
      </c>
      <c r="D17" s="193"/>
      <c r="E17" s="194"/>
      <c r="F17" s="159"/>
      <c r="G17" s="159"/>
      <c r="H17" s="159"/>
      <c r="I17" s="159"/>
      <c r="J17" s="159"/>
      <c r="K17" s="194"/>
      <c r="L17" s="159"/>
    </row>
    <row r="18" spans="2:12" ht="15">
      <c r="B18" s="191">
        <v>14</v>
      </c>
      <c r="C18" s="193" t="s">
        <v>237</v>
      </c>
      <c r="D18" s="193"/>
      <c r="E18" s="194"/>
      <c r="F18" s="159"/>
      <c r="G18" s="159"/>
      <c r="H18" s="159"/>
      <c r="I18" s="159"/>
      <c r="J18" s="159"/>
      <c r="K18" s="194"/>
      <c r="L18" s="159"/>
    </row>
    <row r="19" spans="2:12" ht="15">
      <c r="B19" s="191">
        <v>15</v>
      </c>
      <c r="C19" s="193" t="s">
        <v>238</v>
      </c>
      <c r="D19" s="193"/>
      <c r="E19" s="194">
        <v>9.3046348434</v>
      </c>
      <c r="F19" s="159"/>
      <c r="G19" s="159"/>
      <c r="H19" s="159"/>
      <c r="I19" s="159"/>
      <c r="J19" s="159"/>
      <c r="K19" s="194">
        <f>E19</f>
        <v>9.3046348434</v>
      </c>
      <c r="L19" s="159"/>
    </row>
    <row r="20" spans="2:12" ht="15">
      <c r="B20" s="191">
        <v>16</v>
      </c>
      <c r="C20" s="193" t="s">
        <v>239</v>
      </c>
      <c r="D20" s="193"/>
      <c r="E20" s="195">
        <v>14.300974156</v>
      </c>
      <c r="F20" s="159"/>
      <c r="G20" s="159"/>
      <c r="H20" s="159"/>
      <c r="I20" s="159"/>
      <c r="J20" s="159"/>
      <c r="K20" s="194">
        <f>E20</f>
        <v>14.300974156</v>
      </c>
      <c r="L20" s="159"/>
    </row>
    <row r="21" spans="2:12" ht="15">
      <c r="B21" s="191">
        <v>17</v>
      </c>
      <c r="C21" s="193" t="s">
        <v>240</v>
      </c>
      <c r="D21" s="193"/>
      <c r="E21" s="194"/>
      <c r="F21" s="159"/>
      <c r="G21" s="159"/>
      <c r="H21" s="159"/>
      <c r="I21" s="159"/>
      <c r="J21" s="159"/>
      <c r="K21" s="194"/>
      <c r="L21" s="159"/>
    </row>
    <row r="22" spans="2:12" ht="15">
      <c r="B22" s="191">
        <v>18</v>
      </c>
      <c r="C22" s="192" t="s">
        <v>241</v>
      </c>
      <c r="D22" s="192"/>
      <c r="E22" s="194"/>
      <c r="F22" s="159"/>
      <c r="G22" s="159"/>
      <c r="H22" s="159"/>
      <c r="I22" s="159"/>
      <c r="J22" s="159"/>
      <c r="K22" s="194"/>
      <c r="L22" s="159"/>
    </row>
    <row r="23" spans="2:12" ht="15">
      <c r="B23" s="191">
        <v>19</v>
      </c>
      <c r="C23" s="193" t="s">
        <v>242</v>
      </c>
      <c r="D23" s="193"/>
      <c r="E23" s="194">
        <v>1.1929019029999999</v>
      </c>
      <c r="F23" s="159"/>
      <c r="G23" s="159"/>
      <c r="H23" s="159"/>
      <c r="I23" s="159"/>
      <c r="J23" s="159"/>
      <c r="K23" s="194">
        <f>E23</f>
        <v>1.1929019029999999</v>
      </c>
      <c r="L23" s="159"/>
    </row>
    <row r="24" spans="2:12" ht="15">
      <c r="B24" s="191">
        <v>20</v>
      </c>
      <c r="C24" s="193" t="s">
        <v>243</v>
      </c>
      <c r="D24" s="193"/>
      <c r="E24" s="194">
        <v>1464.0708532901142</v>
      </c>
      <c r="F24" s="159"/>
      <c r="G24" s="159"/>
      <c r="H24" s="159"/>
      <c r="I24" s="159"/>
      <c r="J24" s="159"/>
      <c r="K24" s="194">
        <f>E24</f>
        <v>1464.0708532901142</v>
      </c>
      <c r="L24" s="159"/>
    </row>
    <row r="25" spans="2:12" ht="15">
      <c r="B25" s="191">
        <v>21</v>
      </c>
      <c r="C25" s="192" t="s">
        <v>244</v>
      </c>
      <c r="D25" s="192"/>
      <c r="E25" s="194"/>
      <c r="F25" s="159"/>
      <c r="G25" s="159"/>
      <c r="H25" s="159"/>
      <c r="I25" s="159"/>
      <c r="J25" s="159"/>
      <c r="K25" s="194"/>
      <c r="L25" s="159"/>
    </row>
    <row r="26" spans="2:12" ht="15">
      <c r="B26" s="191">
        <v>22</v>
      </c>
      <c r="C26" s="193" t="s">
        <v>245</v>
      </c>
      <c r="D26" s="193"/>
      <c r="E26" s="194"/>
      <c r="F26" s="159"/>
      <c r="G26" s="159"/>
      <c r="H26" s="159"/>
      <c r="I26" s="159"/>
      <c r="J26" s="159"/>
      <c r="K26" s="194"/>
      <c r="L26" s="159"/>
    </row>
    <row r="27" spans="2:12" ht="15">
      <c r="B27" s="191">
        <v>23</v>
      </c>
      <c r="C27" s="192" t="s">
        <v>246</v>
      </c>
      <c r="D27" s="192"/>
      <c r="E27" s="194"/>
      <c r="F27" s="159"/>
      <c r="G27" s="159"/>
      <c r="H27" s="159"/>
      <c r="I27" s="159"/>
      <c r="J27" s="159"/>
      <c r="K27" s="194"/>
      <c r="L27" s="159"/>
    </row>
    <row r="28" spans="2:12" ht="15">
      <c r="B28" s="191">
        <v>24</v>
      </c>
      <c r="C28" s="192" t="s">
        <v>247</v>
      </c>
      <c r="D28" s="192"/>
      <c r="E28" s="194"/>
      <c r="F28" s="159"/>
      <c r="G28" s="159"/>
      <c r="H28" s="159"/>
      <c r="I28" s="159"/>
      <c r="J28" s="159"/>
      <c r="K28" s="194"/>
      <c r="L28" s="159"/>
    </row>
    <row r="29" spans="2:12" ht="15">
      <c r="B29" s="191">
        <v>25</v>
      </c>
      <c r="C29" s="193" t="s">
        <v>248</v>
      </c>
      <c r="D29" s="193"/>
      <c r="E29" s="194">
        <v>104.15305970225927</v>
      </c>
      <c r="F29" s="159"/>
      <c r="G29" s="159"/>
      <c r="H29" s="159"/>
      <c r="I29" s="159"/>
      <c r="J29" s="159"/>
      <c r="K29" s="194">
        <f>E29</f>
        <v>104.15305970225927</v>
      </c>
      <c r="L29" s="159"/>
    </row>
    <row r="30" spans="2:12" ht="15">
      <c r="B30" s="191">
        <v>26</v>
      </c>
      <c r="C30" s="193" t="s">
        <v>249</v>
      </c>
      <c r="D30" s="193"/>
      <c r="E30" s="194">
        <v>1.1915170353</v>
      </c>
      <c r="F30" s="159"/>
      <c r="G30" s="159"/>
      <c r="H30" s="159"/>
      <c r="I30" s="159"/>
      <c r="J30" s="159"/>
      <c r="K30" s="194">
        <f>E30</f>
        <v>1.1915170353</v>
      </c>
      <c r="L30" s="159"/>
    </row>
    <row r="31" spans="2:12" ht="15">
      <c r="B31" s="191">
        <v>27</v>
      </c>
      <c r="C31" s="193" t="s">
        <v>189</v>
      </c>
      <c r="D31" s="193"/>
      <c r="E31" s="194"/>
      <c r="F31" s="159"/>
      <c r="G31" s="159"/>
      <c r="H31" s="159"/>
      <c r="I31" s="159"/>
      <c r="J31" s="159"/>
      <c r="K31" s="194"/>
      <c r="L31" s="159"/>
    </row>
    <row r="32" spans="2:12" ht="15">
      <c r="B32" s="191">
        <v>28</v>
      </c>
      <c r="C32" s="193" t="s">
        <v>250</v>
      </c>
      <c r="D32" s="193"/>
      <c r="E32" s="194"/>
      <c r="F32" s="159"/>
      <c r="G32" s="159"/>
      <c r="H32" s="159"/>
      <c r="I32" s="159"/>
      <c r="J32" s="159"/>
      <c r="K32" s="194"/>
      <c r="L32" s="159"/>
    </row>
    <row r="33" spans="2:12" ht="15">
      <c r="B33" s="191">
        <v>29</v>
      </c>
      <c r="C33" s="193" t="s">
        <v>251</v>
      </c>
      <c r="D33" s="193"/>
      <c r="E33" s="194">
        <v>2.3830340706</v>
      </c>
      <c r="F33" s="159"/>
      <c r="G33" s="159"/>
      <c r="H33" s="159"/>
      <c r="I33" s="159"/>
      <c r="J33" s="159"/>
      <c r="K33" s="194">
        <f>E33</f>
        <v>2.3830340706</v>
      </c>
      <c r="L33" s="159"/>
    </row>
    <row r="34" spans="2:12" ht="15">
      <c r="B34" s="191">
        <v>30</v>
      </c>
      <c r="C34" s="193" t="s">
        <v>252</v>
      </c>
      <c r="D34" s="193"/>
      <c r="E34" s="194">
        <v>2.3858038059999997</v>
      </c>
      <c r="F34" s="159"/>
      <c r="G34" s="159"/>
      <c r="H34" s="159"/>
      <c r="I34" s="159"/>
      <c r="J34" s="159"/>
      <c r="K34" s="194">
        <f>E34</f>
        <v>2.3858038059999997</v>
      </c>
      <c r="L34" s="159"/>
    </row>
    <row r="35" spans="2:12" ht="15">
      <c r="B35" s="191">
        <v>31</v>
      </c>
      <c r="C35" s="192" t="s">
        <v>253</v>
      </c>
      <c r="D35" s="192"/>
      <c r="E35" s="194"/>
      <c r="F35" s="159"/>
      <c r="G35" s="159"/>
      <c r="H35" s="159"/>
      <c r="I35" s="159"/>
      <c r="J35" s="159"/>
      <c r="K35" s="194"/>
      <c r="L35" s="159"/>
    </row>
    <row r="36" spans="2:12" ht="15">
      <c r="B36" s="191">
        <v>32</v>
      </c>
      <c r="C36" s="193" t="s">
        <v>254</v>
      </c>
      <c r="D36" s="193"/>
      <c r="E36" s="194">
        <v>64.569774406725</v>
      </c>
      <c r="F36" s="159"/>
      <c r="G36" s="159"/>
      <c r="H36" s="159"/>
      <c r="I36" s="159"/>
      <c r="J36" s="159"/>
      <c r="K36" s="194">
        <f>E36</f>
        <v>64.569774406725</v>
      </c>
      <c r="L36" s="159"/>
    </row>
    <row r="37" spans="2:12" ht="15">
      <c r="B37" s="191">
        <v>33</v>
      </c>
      <c r="C37" s="193" t="s">
        <v>255</v>
      </c>
      <c r="D37" s="193"/>
      <c r="E37" s="194"/>
      <c r="F37" s="159"/>
      <c r="G37" s="159"/>
      <c r="H37" s="159"/>
      <c r="I37" s="159"/>
      <c r="J37" s="159"/>
      <c r="K37" s="194"/>
      <c r="L37" s="159"/>
    </row>
    <row r="38" spans="2:12" ht="15">
      <c r="B38" s="191">
        <v>34</v>
      </c>
      <c r="C38" s="193" t="s">
        <v>256</v>
      </c>
      <c r="D38" s="193"/>
      <c r="E38" s="194">
        <v>1.1929019029999999</v>
      </c>
      <c r="F38" s="159"/>
      <c r="G38" s="159"/>
      <c r="H38" s="159"/>
      <c r="I38" s="159"/>
      <c r="J38" s="159"/>
      <c r="K38" s="194">
        <f>E38</f>
        <v>1.1929019029999999</v>
      </c>
      <c r="L38" s="159"/>
    </row>
    <row r="39" spans="2:12" ht="15">
      <c r="B39" s="191">
        <v>35</v>
      </c>
      <c r="C39" s="193" t="s">
        <v>257</v>
      </c>
      <c r="D39" s="193"/>
      <c r="E39" s="194"/>
      <c r="F39" s="159"/>
      <c r="G39" s="159"/>
      <c r="H39" s="159"/>
      <c r="I39" s="159"/>
      <c r="J39" s="159"/>
      <c r="K39" s="194"/>
      <c r="L39" s="159"/>
    </row>
    <row r="40" spans="2:12" ht="15">
      <c r="B40" s="191">
        <v>36</v>
      </c>
      <c r="C40" s="193" t="s">
        <v>258</v>
      </c>
      <c r="D40" s="193"/>
      <c r="E40" s="195">
        <v>25.356822677686875</v>
      </c>
      <c r="F40" s="159"/>
      <c r="G40" s="159"/>
      <c r="H40" s="159"/>
      <c r="I40" s="159"/>
      <c r="J40" s="159"/>
      <c r="K40" s="194">
        <f>E40</f>
        <v>25.356822677686875</v>
      </c>
      <c r="L40" s="159"/>
    </row>
    <row r="41" spans="2:12" ht="15">
      <c r="B41" s="190" t="s">
        <v>44</v>
      </c>
      <c r="C41" s="159"/>
      <c r="D41" s="159"/>
      <c r="E41" s="194">
        <f>SUM(E1:E40)</f>
        <v>1787.2462794839453</v>
      </c>
      <c r="F41" s="159"/>
      <c r="G41" s="159"/>
      <c r="H41" s="159"/>
      <c r="I41" s="159"/>
      <c r="J41" s="159"/>
      <c r="K41" s="194">
        <f>SUM(K1:K40)</f>
        <v>1787.2462794839453</v>
      </c>
      <c r="L41" s="159"/>
    </row>
    <row r="42" ht="15">
      <c r="B42" t="s">
        <v>259</v>
      </c>
    </row>
    <row r="46" ht="15">
      <c r="E46" s="196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197" t="s">
        <v>260</v>
      </c>
    </row>
    <row r="2" spans="1:8" ht="27" customHeight="1" thickBot="1">
      <c r="A2" s="198" t="s">
        <v>261</v>
      </c>
      <c r="B2" s="199"/>
      <c r="C2" s="199"/>
      <c r="D2" s="199"/>
      <c r="E2" s="199"/>
      <c r="F2" s="199"/>
      <c r="G2" s="199"/>
      <c r="H2" s="200"/>
    </row>
    <row r="3" spans="1:8" ht="57.75" thickBot="1">
      <c r="A3" s="201" t="s">
        <v>262</v>
      </c>
      <c r="B3" s="202" t="s">
        <v>263</v>
      </c>
      <c r="C3" s="202" t="s">
        <v>264</v>
      </c>
      <c r="D3" s="202" t="s">
        <v>265</v>
      </c>
      <c r="E3" s="202" t="s">
        <v>266</v>
      </c>
      <c r="F3" s="202" t="s">
        <v>267</v>
      </c>
      <c r="G3" s="202" t="s">
        <v>268</v>
      </c>
      <c r="H3" s="202" t="s">
        <v>269</v>
      </c>
    </row>
    <row r="4" spans="1:8" ht="15.75" thickBot="1">
      <c r="A4" s="201" t="s">
        <v>270</v>
      </c>
      <c r="B4" s="201" t="s">
        <v>270</v>
      </c>
      <c r="C4" s="201" t="s">
        <v>270</v>
      </c>
      <c r="D4" s="201" t="s">
        <v>270</v>
      </c>
      <c r="E4" s="201" t="s">
        <v>270</v>
      </c>
      <c r="F4" s="201" t="s">
        <v>270</v>
      </c>
      <c r="G4" s="201" t="s">
        <v>270</v>
      </c>
      <c r="H4" s="201" t="s">
        <v>270</v>
      </c>
    </row>
    <row r="5" ht="15">
      <c r="A5" s="203"/>
    </row>
    <row r="6" ht="15.75" thickBot="1">
      <c r="A6" s="197" t="s">
        <v>271</v>
      </c>
    </row>
    <row r="7" spans="1:9" ht="15.75" thickBot="1">
      <c r="A7" s="198" t="s">
        <v>272</v>
      </c>
      <c r="B7" s="199"/>
      <c r="C7" s="199"/>
      <c r="D7" s="199"/>
      <c r="E7" s="199"/>
      <c r="F7" s="199"/>
      <c r="G7" s="199"/>
      <c r="H7" s="199"/>
      <c r="I7" s="204"/>
    </row>
    <row r="8" spans="1:9" ht="57.75" thickBot="1">
      <c r="A8" s="201" t="s">
        <v>273</v>
      </c>
      <c r="B8" s="202" t="s">
        <v>262</v>
      </c>
      <c r="C8" s="202" t="s">
        <v>263</v>
      </c>
      <c r="D8" s="202" t="s">
        <v>264</v>
      </c>
      <c r="E8" s="202" t="s">
        <v>265</v>
      </c>
      <c r="F8" s="202" t="s">
        <v>266</v>
      </c>
      <c r="G8" s="202" t="s">
        <v>267</v>
      </c>
      <c r="H8" s="202" t="s">
        <v>268</v>
      </c>
      <c r="I8" s="202" t="s">
        <v>269</v>
      </c>
    </row>
    <row r="9" spans="1:9" ht="15.75" thickBot="1">
      <c r="A9" s="201" t="s">
        <v>270</v>
      </c>
      <c r="B9" s="201" t="s">
        <v>270</v>
      </c>
      <c r="C9" s="201" t="s">
        <v>270</v>
      </c>
      <c r="D9" s="201" t="s">
        <v>270</v>
      </c>
      <c r="E9" s="201" t="s">
        <v>270</v>
      </c>
      <c r="F9" s="201" t="s">
        <v>270</v>
      </c>
      <c r="G9" s="201" t="s">
        <v>270</v>
      </c>
      <c r="H9" s="201" t="s">
        <v>270</v>
      </c>
      <c r="I9" s="201" t="s">
        <v>270</v>
      </c>
    </row>
    <row r="10" ht="15">
      <c r="A10" s="203"/>
    </row>
    <row r="11" ht="15.75" thickBot="1">
      <c r="A11" s="197" t="s">
        <v>274</v>
      </c>
    </row>
    <row r="12" spans="1:6" ht="27" customHeight="1" thickBot="1">
      <c r="A12" s="205" t="s">
        <v>275</v>
      </c>
      <c r="B12" s="206"/>
      <c r="C12" s="206"/>
      <c r="D12" s="206"/>
      <c r="E12" s="206"/>
      <c r="F12" s="207"/>
    </row>
    <row r="13" spans="1:6" ht="27" customHeight="1" thickBot="1">
      <c r="A13" s="208" t="s">
        <v>276</v>
      </c>
      <c r="B13" s="208" t="s">
        <v>273</v>
      </c>
      <c r="C13" s="208" t="s">
        <v>277</v>
      </c>
      <c r="D13" s="209" t="s">
        <v>278</v>
      </c>
      <c r="E13" s="210"/>
      <c r="F13" s="211"/>
    </row>
    <row r="14" spans="1:6" ht="15.75" thickBot="1">
      <c r="A14" s="212"/>
      <c r="B14" s="212"/>
      <c r="C14" s="212"/>
      <c r="D14" s="213" t="s">
        <v>279</v>
      </c>
      <c r="E14" s="213" t="s">
        <v>280</v>
      </c>
      <c r="F14" s="213" t="s">
        <v>281</v>
      </c>
    </row>
    <row r="15" spans="1:6" ht="15.75" thickBot="1">
      <c r="A15" s="214" t="s">
        <v>270</v>
      </c>
      <c r="B15" s="214" t="s">
        <v>270</v>
      </c>
      <c r="C15" s="214" t="s">
        <v>270</v>
      </c>
      <c r="D15" s="214" t="s">
        <v>270</v>
      </c>
      <c r="E15" s="214" t="s">
        <v>270</v>
      </c>
      <c r="F15" s="214" t="s">
        <v>270</v>
      </c>
    </row>
    <row r="16" ht="15">
      <c r="A16" s="215" t="s">
        <v>282</v>
      </c>
    </row>
    <row r="17" ht="15">
      <c r="A17" s="203"/>
    </row>
    <row r="18" ht="15">
      <c r="A18" s="20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4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1.421875" style="216" customWidth="1"/>
    <col min="3" max="3" width="11.421875" style="0" customWidth="1"/>
    <col min="4" max="4" width="21.00390625" style="0" customWidth="1"/>
    <col min="5" max="5" width="10.7109375" style="0" customWidth="1"/>
    <col min="6" max="6" width="27.140625" style="2" customWidth="1"/>
    <col min="7" max="7" width="27.57421875" style="2" customWidth="1"/>
    <col min="8" max="8" width="39.7109375" style="2" customWidth="1"/>
    <col min="9" max="9" width="12.8515625" style="2" customWidth="1"/>
    <col min="10" max="10" width="7.00390625" style="2" customWidth="1"/>
    <col min="11" max="11" width="11.28125" style="2" customWidth="1"/>
    <col min="12" max="12" width="19.421875" style="2" customWidth="1"/>
    <col min="13" max="13" width="14.8515625" style="2" customWidth="1"/>
    <col min="14" max="14" width="18.28125" style="2" customWidth="1"/>
    <col min="15" max="16384" width="9.140625" style="2" customWidth="1"/>
  </cols>
  <sheetData>
    <row r="2" ht="15">
      <c r="D2" s="217" t="s">
        <v>283</v>
      </c>
    </row>
    <row r="3" ht="15">
      <c r="D3" s="218" t="str">
        <f>"FROM   "&amp;TEXT('[2]INPUT'!D4,"DD-MM-YYYY")&amp;"  TO  "&amp;TEXT('[2]INPUT'!D5,"DD-MM-YYYY")</f>
        <v>FROM   01-07-2020  TO  31-07-2020</v>
      </c>
    </row>
    <row r="4" ht="15.75" thickBot="1"/>
    <row r="5" spans="1:14" ht="37.5" customHeight="1" thickBot="1" thickTop="1">
      <c r="A5" s="219" t="s">
        <v>284</v>
      </c>
      <c r="B5" s="220" t="s">
        <v>285</v>
      </c>
      <c r="C5" s="219" t="s">
        <v>286</v>
      </c>
      <c r="D5" s="219" t="s">
        <v>105</v>
      </c>
      <c r="E5" s="219" t="s">
        <v>287</v>
      </c>
      <c r="F5" s="219" t="s">
        <v>288</v>
      </c>
      <c r="G5" s="219" t="s">
        <v>289</v>
      </c>
      <c r="H5" s="219" t="s">
        <v>290</v>
      </c>
      <c r="I5" s="219" t="s">
        <v>291</v>
      </c>
      <c r="J5" s="219" t="s">
        <v>292</v>
      </c>
      <c r="K5" s="219" t="s">
        <v>293</v>
      </c>
      <c r="L5" s="219" t="s">
        <v>5</v>
      </c>
      <c r="M5" s="219" t="s">
        <v>294</v>
      </c>
      <c r="N5" s="219" t="s">
        <v>295</v>
      </c>
    </row>
    <row r="6" spans="1:14" ht="15.75" thickTop="1">
      <c r="A6" s="221" t="s">
        <v>296</v>
      </c>
      <c r="B6" s="221" t="s">
        <v>296</v>
      </c>
      <c r="C6" s="222" t="s">
        <v>296</v>
      </c>
      <c r="D6" s="223" t="s">
        <v>107</v>
      </c>
      <c r="E6" s="224" t="s">
        <v>297</v>
      </c>
      <c r="F6" s="225" t="s">
        <v>298</v>
      </c>
      <c r="G6" s="223" t="s">
        <v>299</v>
      </c>
      <c r="H6" s="223" t="s">
        <v>300</v>
      </c>
      <c r="I6" s="225" t="s">
        <v>301</v>
      </c>
      <c r="J6" s="226" t="s">
        <v>302</v>
      </c>
      <c r="K6" s="227" t="s">
        <v>302</v>
      </c>
      <c r="L6" s="228">
        <v>1613</v>
      </c>
      <c r="M6" s="229">
        <v>1000</v>
      </c>
      <c r="N6" s="230">
        <v>1613000</v>
      </c>
    </row>
    <row r="7" spans="1:14" ht="15">
      <c r="A7" s="221" t="s">
        <v>296</v>
      </c>
      <c r="B7" s="221" t="s">
        <v>296</v>
      </c>
      <c r="C7" s="222" t="s">
        <v>296</v>
      </c>
      <c r="D7" s="223" t="s">
        <v>107</v>
      </c>
      <c r="E7" s="224" t="s">
        <v>297</v>
      </c>
      <c r="F7" s="225" t="s">
        <v>298</v>
      </c>
      <c r="G7" s="223" t="s">
        <v>303</v>
      </c>
      <c r="H7" s="223" t="s">
        <v>304</v>
      </c>
      <c r="I7" s="225" t="s">
        <v>301</v>
      </c>
      <c r="J7" s="226" t="s">
        <v>302</v>
      </c>
      <c r="K7" s="227" t="s">
        <v>302</v>
      </c>
      <c r="L7" s="228">
        <v>0</v>
      </c>
      <c r="M7" s="229">
        <v>0</v>
      </c>
      <c r="N7" s="230">
        <v>6107368.37</v>
      </c>
    </row>
    <row r="8" spans="1:14" ht="26.25">
      <c r="A8" s="221" t="s">
        <v>296</v>
      </c>
      <c r="B8" s="221" t="s">
        <v>296</v>
      </c>
      <c r="C8" s="222" t="s">
        <v>296</v>
      </c>
      <c r="D8" s="223" t="s">
        <v>107</v>
      </c>
      <c r="E8" s="224" t="s">
        <v>297</v>
      </c>
      <c r="F8" s="225" t="s">
        <v>298</v>
      </c>
      <c r="G8" s="223" t="s">
        <v>305</v>
      </c>
      <c r="H8" s="223" t="s">
        <v>306</v>
      </c>
      <c r="I8" s="225" t="s">
        <v>301</v>
      </c>
      <c r="J8" s="226" t="s">
        <v>302</v>
      </c>
      <c r="K8" s="227" t="s">
        <v>302</v>
      </c>
      <c r="L8" s="228">
        <v>0</v>
      </c>
      <c r="M8" s="229">
        <v>0</v>
      </c>
      <c r="N8" s="230">
        <v>17500000</v>
      </c>
    </row>
    <row r="9" spans="1:14" ht="26.25">
      <c r="A9" s="221" t="s">
        <v>296</v>
      </c>
      <c r="B9" s="221" t="s">
        <v>296</v>
      </c>
      <c r="C9" s="222" t="s">
        <v>296</v>
      </c>
      <c r="D9" s="223" t="s">
        <v>107</v>
      </c>
      <c r="E9" s="224" t="s">
        <v>297</v>
      </c>
      <c r="F9" s="225" t="s">
        <v>298</v>
      </c>
      <c r="G9" s="223" t="s">
        <v>307</v>
      </c>
      <c r="H9" s="223" t="s">
        <v>308</v>
      </c>
      <c r="I9" s="225" t="s">
        <v>301</v>
      </c>
      <c r="J9" s="226" t="s">
        <v>302</v>
      </c>
      <c r="K9" s="227" t="s">
        <v>302</v>
      </c>
      <c r="L9" s="228">
        <v>0</v>
      </c>
      <c r="M9" s="229">
        <v>0</v>
      </c>
      <c r="N9" s="230">
        <v>25000000</v>
      </c>
    </row>
    <row r="10" spans="1:14" ht="15">
      <c r="A10" s="221" t="s">
        <v>296</v>
      </c>
      <c r="B10" s="221" t="s">
        <v>296</v>
      </c>
      <c r="C10" s="222" t="s">
        <v>296</v>
      </c>
      <c r="D10" s="223" t="s">
        <v>107</v>
      </c>
      <c r="E10" s="224" t="s">
        <v>297</v>
      </c>
      <c r="F10" s="225" t="s">
        <v>298</v>
      </c>
      <c r="G10" s="223" t="s">
        <v>309</v>
      </c>
      <c r="H10" s="223" t="s">
        <v>304</v>
      </c>
      <c r="I10" s="225" t="s">
        <v>301</v>
      </c>
      <c r="J10" s="226" t="s">
        <v>302</v>
      </c>
      <c r="K10" s="227" t="s">
        <v>302</v>
      </c>
      <c r="L10" s="228">
        <v>0</v>
      </c>
      <c r="M10" s="229">
        <v>0</v>
      </c>
      <c r="N10" s="230">
        <v>9306184.13</v>
      </c>
    </row>
    <row r="11" spans="1:14" ht="15">
      <c r="A11" s="221" t="s">
        <v>296</v>
      </c>
      <c r="B11" s="221" t="s">
        <v>296</v>
      </c>
      <c r="C11" s="222" t="s">
        <v>296</v>
      </c>
      <c r="D11" s="223" t="s">
        <v>107</v>
      </c>
      <c r="E11" s="224" t="s">
        <v>310</v>
      </c>
      <c r="F11" s="225" t="s">
        <v>45</v>
      </c>
      <c r="G11" s="223" t="s">
        <v>311</v>
      </c>
      <c r="H11" s="223" t="s">
        <v>312</v>
      </c>
      <c r="I11" s="225" t="s">
        <v>301</v>
      </c>
      <c r="J11" s="226" t="s">
        <v>302</v>
      </c>
      <c r="K11" s="227" t="s">
        <v>302</v>
      </c>
      <c r="L11" s="228">
        <v>79914.127578</v>
      </c>
      <c r="M11" s="229">
        <v>10000</v>
      </c>
      <c r="N11" s="230">
        <v>799141275.78</v>
      </c>
    </row>
    <row r="12" spans="1:14" ht="15">
      <c r="A12" s="221" t="s">
        <v>296</v>
      </c>
      <c r="B12" s="221" t="s">
        <v>296</v>
      </c>
      <c r="C12" s="222" t="s">
        <v>296</v>
      </c>
      <c r="D12" s="223" t="s">
        <v>107</v>
      </c>
      <c r="E12" s="224" t="s">
        <v>310</v>
      </c>
      <c r="F12" s="225" t="s">
        <v>45</v>
      </c>
      <c r="G12" s="223" t="s">
        <v>313</v>
      </c>
      <c r="H12" s="223" t="s">
        <v>314</v>
      </c>
      <c r="I12" s="225" t="s">
        <v>315</v>
      </c>
      <c r="J12" s="226" t="s">
        <v>302</v>
      </c>
      <c r="K12" s="227" t="s">
        <v>302</v>
      </c>
      <c r="L12" s="228">
        <v>82896.544743</v>
      </c>
      <c r="M12" s="229">
        <v>9999.312376</v>
      </c>
      <c r="N12" s="230">
        <v>828908445.8</v>
      </c>
    </row>
    <row r="13" spans="1:14" ht="15">
      <c r="A13" s="221" t="s">
        <v>296</v>
      </c>
      <c r="B13" s="221" t="s">
        <v>296</v>
      </c>
      <c r="C13" s="222" t="s">
        <v>296</v>
      </c>
      <c r="D13" s="223" t="s">
        <v>108</v>
      </c>
      <c r="E13" s="224" t="s">
        <v>297</v>
      </c>
      <c r="F13" s="225" t="s">
        <v>298</v>
      </c>
      <c r="G13" s="223" t="s">
        <v>316</v>
      </c>
      <c r="H13" s="223" t="s">
        <v>317</v>
      </c>
      <c r="I13" s="225" t="s">
        <v>301</v>
      </c>
      <c r="J13" s="226" t="s">
        <v>302</v>
      </c>
      <c r="K13" s="227" t="s">
        <v>302</v>
      </c>
      <c r="L13" s="228">
        <v>583</v>
      </c>
      <c r="M13" s="229">
        <v>1000</v>
      </c>
      <c r="N13" s="230">
        <v>583000</v>
      </c>
    </row>
    <row r="14" spans="1:14" ht="26.25">
      <c r="A14" s="221" t="s">
        <v>296</v>
      </c>
      <c r="B14" s="221" t="s">
        <v>296</v>
      </c>
      <c r="C14" s="222" t="s">
        <v>296</v>
      </c>
      <c r="D14" s="223" t="s">
        <v>108</v>
      </c>
      <c r="E14" s="224" t="s">
        <v>297</v>
      </c>
      <c r="F14" s="225" t="s">
        <v>298</v>
      </c>
      <c r="G14" s="223" t="s">
        <v>318</v>
      </c>
      <c r="H14" s="223" t="s">
        <v>319</v>
      </c>
      <c r="I14" s="225" t="s">
        <v>301</v>
      </c>
      <c r="J14" s="226" t="s">
        <v>302</v>
      </c>
      <c r="K14" s="227" t="s">
        <v>302</v>
      </c>
      <c r="L14" s="228">
        <v>0</v>
      </c>
      <c r="M14" s="229">
        <v>0</v>
      </c>
      <c r="N14" s="230">
        <v>33750000</v>
      </c>
    </row>
    <row r="15" spans="1:14" ht="26.25">
      <c r="A15" s="221" t="s">
        <v>296</v>
      </c>
      <c r="B15" s="221" t="s">
        <v>296</v>
      </c>
      <c r="C15" s="222" t="s">
        <v>296</v>
      </c>
      <c r="D15" s="223" t="s">
        <v>108</v>
      </c>
      <c r="E15" s="224" t="s">
        <v>297</v>
      </c>
      <c r="F15" s="225" t="s">
        <v>298</v>
      </c>
      <c r="G15" s="223" t="s">
        <v>320</v>
      </c>
      <c r="H15" s="223" t="s">
        <v>321</v>
      </c>
      <c r="I15" s="225" t="s">
        <v>301</v>
      </c>
      <c r="J15" s="226" t="s">
        <v>302</v>
      </c>
      <c r="K15" s="227" t="s">
        <v>302</v>
      </c>
      <c r="L15" s="228">
        <v>0</v>
      </c>
      <c r="M15" s="229">
        <v>0</v>
      </c>
      <c r="N15" s="230">
        <v>2000000</v>
      </c>
    </row>
    <row r="16" spans="1:14" ht="15">
      <c r="A16" s="221" t="s">
        <v>296</v>
      </c>
      <c r="B16" s="221" t="s">
        <v>296</v>
      </c>
      <c r="C16" s="222" t="s">
        <v>296</v>
      </c>
      <c r="D16" s="223" t="s">
        <v>108</v>
      </c>
      <c r="E16" s="224" t="s">
        <v>310</v>
      </c>
      <c r="F16" s="225" t="s">
        <v>45</v>
      </c>
      <c r="G16" s="223" t="s">
        <v>313</v>
      </c>
      <c r="H16" s="223" t="s">
        <v>314</v>
      </c>
      <c r="I16" s="225" t="s">
        <v>315</v>
      </c>
      <c r="J16" s="226" t="s">
        <v>302</v>
      </c>
      <c r="K16" s="227" t="s">
        <v>302</v>
      </c>
      <c r="L16" s="228">
        <v>1490.145966</v>
      </c>
      <c r="M16" s="229">
        <v>9999.312376</v>
      </c>
      <c r="N16" s="230">
        <v>14900435</v>
      </c>
    </row>
    <row r="17" spans="1:14" ht="15">
      <c r="A17" s="221" t="s">
        <v>296</v>
      </c>
      <c r="B17" s="221" t="s">
        <v>296</v>
      </c>
      <c r="C17" s="222" t="s">
        <v>296</v>
      </c>
      <c r="D17" s="223" t="s">
        <v>109</v>
      </c>
      <c r="E17" s="224" t="s">
        <v>297</v>
      </c>
      <c r="F17" s="225" t="s">
        <v>298</v>
      </c>
      <c r="G17" s="223" t="s">
        <v>322</v>
      </c>
      <c r="H17" s="223" t="s">
        <v>323</v>
      </c>
      <c r="I17" s="225" t="s">
        <v>301</v>
      </c>
      <c r="J17" s="226" t="s">
        <v>302</v>
      </c>
      <c r="K17" s="227" t="s">
        <v>302</v>
      </c>
      <c r="L17" s="228">
        <v>6</v>
      </c>
      <c r="M17" s="229">
        <v>1000000</v>
      </c>
      <c r="N17" s="230">
        <v>6000000</v>
      </c>
    </row>
    <row r="18" spans="1:14" ht="15">
      <c r="A18" s="221" t="s">
        <v>296</v>
      </c>
      <c r="B18" s="221" t="s">
        <v>296</v>
      </c>
      <c r="C18" s="222" t="s">
        <v>296</v>
      </c>
      <c r="D18" s="223" t="s">
        <v>109</v>
      </c>
      <c r="E18" s="224" t="s">
        <v>297</v>
      </c>
      <c r="F18" s="225" t="s">
        <v>298</v>
      </c>
      <c r="G18" s="223" t="s">
        <v>324</v>
      </c>
      <c r="H18" s="223" t="s">
        <v>325</v>
      </c>
      <c r="I18" s="225" t="s">
        <v>301</v>
      </c>
      <c r="J18" s="226" t="s">
        <v>302</v>
      </c>
      <c r="K18" s="227" t="s">
        <v>302</v>
      </c>
      <c r="L18" s="228">
        <v>2.5</v>
      </c>
      <c r="M18" s="229">
        <v>1000000</v>
      </c>
      <c r="N18" s="230">
        <v>2500000</v>
      </c>
    </row>
    <row r="19" spans="1:14" ht="26.25">
      <c r="A19" s="221" t="s">
        <v>296</v>
      </c>
      <c r="B19" s="221" t="s">
        <v>296</v>
      </c>
      <c r="C19" s="222" t="s">
        <v>296</v>
      </c>
      <c r="D19" s="223" t="s">
        <v>109</v>
      </c>
      <c r="E19" s="224" t="s">
        <v>297</v>
      </c>
      <c r="F19" s="225" t="s">
        <v>298</v>
      </c>
      <c r="G19" s="223" t="s">
        <v>326</v>
      </c>
      <c r="H19" s="223" t="s">
        <v>327</v>
      </c>
      <c r="I19" s="225" t="s">
        <v>301</v>
      </c>
      <c r="J19" s="226" t="s">
        <v>302</v>
      </c>
      <c r="K19" s="227" t="s">
        <v>302</v>
      </c>
      <c r="L19" s="228">
        <v>0</v>
      </c>
      <c r="M19" s="229">
        <v>0</v>
      </c>
      <c r="N19" s="230">
        <v>27500000</v>
      </c>
    </row>
    <row r="20" spans="1:14" ht="26.25">
      <c r="A20" s="221" t="s">
        <v>296</v>
      </c>
      <c r="B20" s="221" t="s">
        <v>296</v>
      </c>
      <c r="C20" s="222" t="s">
        <v>296</v>
      </c>
      <c r="D20" s="223" t="s">
        <v>109</v>
      </c>
      <c r="E20" s="224" t="s">
        <v>297</v>
      </c>
      <c r="F20" s="225" t="s">
        <v>298</v>
      </c>
      <c r="G20" s="223" t="s">
        <v>328</v>
      </c>
      <c r="H20" s="223" t="s">
        <v>329</v>
      </c>
      <c r="I20" s="225" t="s">
        <v>301</v>
      </c>
      <c r="J20" s="226" t="s">
        <v>302</v>
      </c>
      <c r="K20" s="227" t="s">
        <v>302</v>
      </c>
      <c r="L20" s="228">
        <v>0</v>
      </c>
      <c r="M20" s="229">
        <v>0</v>
      </c>
      <c r="N20" s="230">
        <v>1000000</v>
      </c>
    </row>
    <row r="21" spans="1:14" ht="15">
      <c r="A21" s="221" t="s">
        <v>296</v>
      </c>
      <c r="B21" s="221" t="s">
        <v>296</v>
      </c>
      <c r="C21" s="222" t="s">
        <v>296</v>
      </c>
      <c r="D21" s="223" t="s">
        <v>109</v>
      </c>
      <c r="E21" s="224" t="s">
        <v>297</v>
      </c>
      <c r="F21" s="225" t="s">
        <v>298</v>
      </c>
      <c r="G21" s="223" t="s">
        <v>330</v>
      </c>
      <c r="H21" s="223" t="s">
        <v>331</v>
      </c>
      <c r="I21" s="225" t="s">
        <v>301</v>
      </c>
      <c r="J21" s="226" t="s">
        <v>302</v>
      </c>
      <c r="K21" s="227" t="s">
        <v>302</v>
      </c>
      <c r="L21" s="228">
        <v>0</v>
      </c>
      <c r="M21" s="229">
        <v>0</v>
      </c>
      <c r="N21" s="230">
        <v>1375000</v>
      </c>
    </row>
    <row r="22" spans="1:14" ht="15">
      <c r="A22" s="221" t="s">
        <v>296</v>
      </c>
      <c r="B22" s="221" t="s">
        <v>296</v>
      </c>
      <c r="C22" s="222" t="s">
        <v>296</v>
      </c>
      <c r="D22" s="223" t="s">
        <v>109</v>
      </c>
      <c r="E22" s="224" t="s">
        <v>310</v>
      </c>
      <c r="F22" s="225" t="s">
        <v>45</v>
      </c>
      <c r="G22" s="223" t="s">
        <v>313</v>
      </c>
      <c r="H22" s="223" t="s">
        <v>314</v>
      </c>
      <c r="I22" s="225" t="s">
        <v>315</v>
      </c>
      <c r="J22" s="226" t="s">
        <v>302</v>
      </c>
      <c r="K22" s="227" t="s">
        <v>302</v>
      </c>
      <c r="L22" s="228">
        <v>140.880887</v>
      </c>
      <c r="M22" s="229">
        <v>9999.312398</v>
      </c>
      <c r="N22" s="230">
        <v>1408712</v>
      </c>
    </row>
    <row r="23" spans="1:14" ht="15">
      <c r="A23" s="221" t="s">
        <v>296</v>
      </c>
      <c r="B23" s="221" t="s">
        <v>296</v>
      </c>
      <c r="C23" s="222" t="s">
        <v>296</v>
      </c>
      <c r="D23" s="223" t="s">
        <v>110</v>
      </c>
      <c r="E23" s="224" t="s">
        <v>297</v>
      </c>
      <c r="F23" s="225" t="s">
        <v>298</v>
      </c>
      <c r="G23" s="223" t="s">
        <v>332</v>
      </c>
      <c r="H23" s="223" t="s">
        <v>333</v>
      </c>
      <c r="I23" s="225" t="s">
        <v>301</v>
      </c>
      <c r="J23" s="226" t="s">
        <v>302</v>
      </c>
      <c r="K23" s="227" t="s">
        <v>302</v>
      </c>
      <c r="L23" s="228">
        <v>6</v>
      </c>
      <c r="M23" s="229">
        <v>1000000</v>
      </c>
      <c r="N23" s="230">
        <v>6000000</v>
      </c>
    </row>
    <row r="24" spans="1:14" ht="15">
      <c r="A24" s="221" t="s">
        <v>296</v>
      </c>
      <c r="B24" s="221" t="s">
        <v>296</v>
      </c>
      <c r="C24" s="222" t="s">
        <v>296</v>
      </c>
      <c r="D24" s="223" t="s">
        <v>110</v>
      </c>
      <c r="E24" s="224" t="s">
        <v>297</v>
      </c>
      <c r="F24" s="225" t="s">
        <v>298</v>
      </c>
      <c r="G24" s="223" t="s">
        <v>334</v>
      </c>
      <c r="H24" s="223" t="s">
        <v>335</v>
      </c>
      <c r="I24" s="225" t="s">
        <v>301</v>
      </c>
      <c r="J24" s="226" t="s">
        <v>302</v>
      </c>
      <c r="K24" s="227" t="s">
        <v>302</v>
      </c>
      <c r="L24" s="228">
        <v>20163</v>
      </c>
      <c r="M24" s="229">
        <v>1000</v>
      </c>
      <c r="N24" s="230">
        <v>20163000</v>
      </c>
    </row>
    <row r="25" spans="1:14" ht="26.25">
      <c r="A25" s="221" t="s">
        <v>296</v>
      </c>
      <c r="B25" s="221" t="s">
        <v>296</v>
      </c>
      <c r="C25" s="222" t="s">
        <v>296</v>
      </c>
      <c r="D25" s="223" t="s">
        <v>110</v>
      </c>
      <c r="E25" s="224" t="s">
        <v>297</v>
      </c>
      <c r="F25" s="225" t="s">
        <v>298</v>
      </c>
      <c r="G25" s="223" t="s">
        <v>336</v>
      </c>
      <c r="H25" s="223" t="s">
        <v>337</v>
      </c>
      <c r="I25" s="225" t="s">
        <v>301</v>
      </c>
      <c r="J25" s="226" t="s">
        <v>302</v>
      </c>
      <c r="K25" s="227" t="s">
        <v>302</v>
      </c>
      <c r="L25" s="228">
        <v>0</v>
      </c>
      <c r="M25" s="229">
        <v>0</v>
      </c>
      <c r="N25" s="230">
        <v>16250000</v>
      </c>
    </row>
    <row r="26" spans="1:14" ht="26.25">
      <c r="A26" s="221" t="s">
        <v>296</v>
      </c>
      <c r="B26" s="221" t="s">
        <v>296</v>
      </c>
      <c r="C26" s="222" t="s">
        <v>296</v>
      </c>
      <c r="D26" s="223" t="s">
        <v>110</v>
      </c>
      <c r="E26" s="224" t="s">
        <v>297</v>
      </c>
      <c r="F26" s="225" t="s">
        <v>298</v>
      </c>
      <c r="G26" s="223" t="s">
        <v>338</v>
      </c>
      <c r="H26" s="223" t="s">
        <v>339</v>
      </c>
      <c r="I26" s="225" t="s">
        <v>301</v>
      </c>
      <c r="J26" s="226" t="s">
        <v>302</v>
      </c>
      <c r="K26" s="227" t="s">
        <v>302</v>
      </c>
      <c r="L26" s="228">
        <v>0</v>
      </c>
      <c r="M26" s="229">
        <v>0</v>
      </c>
      <c r="N26" s="230">
        <v>2000000</v>
      </c>
    </row>
    <row r="27" spans="1:14" ht="15">
      <c r="A27" s="221" t="s">
        <v>296</v>
      </c>
      <c r="B27" s="221" t="s">
        <v>296</v>
      </c>
      <c r="C27" s="222" t="s">
        <v>296</v>
      </c>
      <c r="D27" s="223" t="s">
        <v>110</v>
      </c>
      <c r="E27" s="224" t="s">
        <v>297</v>
      </c>
      <c r="F27" s="225" t="s">
        <v>298</v>
      </c>
      <c r="G27" s="223" t="s">
        <v>340</v>
      </c>
      <c r="H27" s="223" t="s">
        <v>341</v>
      </c>
      <c r="I27" s="225" t="s">
        <v>301</v>
      </c>
      <c r="J27" s="226" t="s">
        <v>302</v>
      </c>
      <c r="K27" s="227" t="s">
        <v>302</v>
      </c>
      <c r="L27" s="228">
        <v>0</v>
      </c>
      <c r="M27" s="229">
        <v>0</v>
      </c>
      <c r="N27" s="230">
        <v>2660548.06</v>
      </c>
    </row>
    <row r="28" spans="1:14" ht="15">
      <c r="A28" s="221" t="s">
        <v>296</v>
      </c>
      <c r="B28" s="221" t="s">
        <v>296</v>
      </c>
      <c r="C28" s="222" t="s">
        <v>296</v>
      </c>
      <c r="D28" s="223" t="s">
        <v>110</v>
      </c>
      <c r="E28" s="224" t="s">
        <v>310</v>
      </c>
      <c r="F28" s="225" t="s">
        <v>45</v>
      </c>
      <c r="G28" s="223" t="s">
        <v>313</v>
      </c>
      <c r="H28" s="223" t="s">
        <v>314</v>
      </c>
      <c r="I28" s="225" t="s">
        <v>315</v>
      </c>
      <c r="J28" s="226" t="s">
        <v>302</v>
      </c>
      <c r="K28" s="227" t="s">
        <v>302</v>
      </c>
      <c r="L28" s="228">
        <v>789.009454</v>
      </c>
      <c r="M28" s="229">
        <v>9999.312378</v>
      </c>
      <c r="N28" s="230">
        <v>7889552</v>
      </c>
    </row>
    <row r="29" spans="1:14" ht="15">
      <c r="A29" s="221" t="s">
        <v>296</v>
      </c>
      <c r="B29" s="221" t="s">
        <v>296</v>
      </c>
      <c r="C29" s="222" t="s">
        <v>296</v>
      </c>
      <c r="D29" s="223" t="s">
        <v>111</v>
      </c>
      <c r="E29" s="224" t="s">
        <v>297</v>
      </c>
      <c r="F29" s="225" t="s">
        <v>298</v>
      </c>
      <c r="G29" s="223" t="s">
        <v>342</v>
      </c>
      <c r="H29" s="223" t="s">
        <v>343</v>
      </c>
      <c r="I29" s="225" t="s">
        <v>301</v>
      </c>
      <c r="J29" s="226" t="s">
        <v>302</v>
      </c>
      <c r="K29" s="227" t="s">
        <v>302</v>
      </c>
      <c r="L29" s="228">
        <v>141</v>
      </c>
      <c r="M29" s="229">
        <v>1000</v>
      </c>
      <c r="N29" s="230">
        <v>141000</v>
      </c>
    </row>
    <row r="30" spans="1:14" ht="15">
      <c r="A30" s="221" t="s">
        <v>296</v>
      </c>
      <c r="B30" s="221" t="s">
        <v>296</v>
      </c>
      <c r="C30" s="222" t="s">
        <v>296</v>
      </c>
      <c r="D30" s="223" t="s">
        <v>111</v>
      </c>
      <c r="E30" s="224" t="s">
        <v>310</v>
      </c>
      <c r="F30" s="225" t="s">
        <v>45</v>
      </c>
      <c r="G30" s="223" t="s">
        <v>313</v>
      </c>
      <c r="H30" s="223" t="s">
        <v>314</v>
      </c>
      <c r="I30" s="225" t="s">
        <v>315</v>
      </c>
      <c r="J30" s="226" t="s">
        <v>302</v>
      </c>
      <c r="K30" s="227" t="s">
        <v>302</v>
      </c>
      <c r="L30" s="228">
        <v>993.026883</v>
      </c>
      <c r="M30" s="229">
        <v>9999.312375</v>
      </c>
      <c r="N30" s="230">
        <v>9929586</v>
      </c>
    </row>
    <row r="31" spans="1:14" ht="15">
      <c r="A31" s="221" t="s">
        <v>296</v>
      </c>
      <c r="B31" s="221" t="s">
        <v>296</v>
      </c>
      <c r="C31" s="222" t="s">
        <v>296</v>
      </c>
      <c r="D31" s="223" t="s">
        <v>112</v>
      </c>
      <c r="E31" s="224" t="s">
        <v>297</v>
      </c>
      <c r="F31" s="225" t="s">
        <v>298</v>
      </c>
      <c r="G31" s="223" t="s">
        <v>344</v>
      </c>
      <c r="H31" s="223" t="s">
        <v>345</v>
      </c>
      <c r="I31" s="225" t="s">
        <v>301</v>
      </c>
      <c r="J31" s="226" t="s">
        <v>302</v>
      </c>
      <c r="K31" s="227" t="s">
        <v>302</v>
      </c>
      <c r="L31" s="228">
        <v>0</v>
      </c>
      <c r="M31" s="229">
        <v>0</v>
      </c>
      <c r="N31" s="230">
        <v>43800000</v>
      </c>
    </row>
    <row r="32" spans="1:14" ht="15">
      <c r="A32" s="221" t="s">
        <v>296</v>
      </c>
      <c r="B32" s="221" t="s">
        <v>296</v>
      </c>
      <c r="C32" s="222" t="s">
        <v>296</v>
      </c>
      <c r="D32" s="223" t="s">
        <v>112</v>
      </c>
      <c r="E32" s="224" t="s">
        <v>297</v>
      </c>
      <c r="F32" s="225" t="s">
        <v>298</v>
      </c>
      <c r="G32" s="223" t="s">
        <v>346</v>
      </c>
      <c r="H32" s="223" t="s">
        <v>347</v>
      </c>
      <c r="I32" s="225" t="s">
        <v>301</v>
      </c>
      <c r="J32" s="226" t="s">
        <v>302</v>
      </c>
      <c r="K32" s="227" t="s">
        <v>302</v>
      </c>
      <c r="L32" s="228">
        <v>0.5</v>
      </c>
      <c r="M32" s="229">
        <v>1000000</v>
      </c>
      <c r="N32" s="230">
        <v>500000</v>
      </c>
    </row>
    <row r="33" spans="1:14" ht="15">
      <c r="A33" s="221" t="s">
        <v>296</v>
      </c>
      <c r="B33" s="221" t="s">
        <v>296</v>
      </c>
      <c r="C33" s="222" t="s">
        <v>296</v>
      </c>
      <c r="D33" s="223" t="s">
        <v>112</v>
      </c>
      <c r="E33" s="224" t="s">
        <v>297</v>
      </c>
      <c r="F33" s="225" t="s">
        <v>298</v>
      </c>
      <c r="G33" s="223" t="s">
        <v>348</v>
      </c>
      <c r="H33" s="223" t="s">
        <v>349</v>
      </c>
      <c r="I33" s="225" t="s">
        <v>301</v>
      </c>
      <c r="J33" s="226" t="s">
        <v>302</v>
      </c>
      <c r="K33" s="227" t="s">
        <v>302</v>
      </c>
      <c r="L33" s="228">
        <v>0</v>
      </c>
      <c r="M33" s="229">
        <v>0</v>
      </c>
      <c r="N33" s="230">
        <v>687500</v>
      </c>
    </row>
    <row r="34" spans="1:14" ht="15">
      <c r="A34" s="221" t="s">
        <v>296</v>
      </c>
      <c r="B34" s="221" t="s">
        <v>296</v>
      </c>
      <c r="C34" s="222" t="s">
        <v>296</v>
      </c>
      <c r="D34" s="223" t="s">
        <v>112</v>
      </c>
      <c r="E34" s="224" t="s">
        <v>297</v>
      </c>
      <c r="F34" s="225" t="s">
        <v>298</v>
      </c>
      <c r="G34" s="223" t="s">
        <v>350</v>
      </c>
      <c r="H34" s="223" t="s">
        <v>351</v>
      </c>
      <c r="I34" s="225" t="s">
        <v>301</v>
      </c>
      <c r="J34" s="226" t="s">
        <v>302</v>
      </c>
      <c r="K34" s="227" t="s">
        <v>302</v>
      </c>
      <c r="L34" s="228">
        <v>0</v>
      </c>
      <c r="M34" s="229">
        <v>0</v>
      </c>
      <c r="N34" s="230">
        <v>19736842</v>
      </c>
    </row>
    <row r="35" spans="1:14" ht="15">
      <c r="A35" s="221" t="s">
        <v>296</v>
      </c>
      <c r="B35" s="221" t="s">
        <v>296</v>
      </c>
      <c r="C35" s="222" t="s">
        <v>296</v>
      </c>
      <c r="D35" s="223" t="s">
        <v>112</v>
      </c>
      <c r="E35" s="224" t="s">
        <v>310</v>
      </c>
      <c r="F35" s="225" t="s">
        <v>45</v>
      </c>
      <c r="G35" s="223" t="s">
        <v>313</v>
      </c>
      <c r="H35" s="223" t="s">
        <v>314</v>
      </c>
      <c r="I35" s="225" t="s">
        <v>315</v>
      </c>
      <c r="J35" s="226" t="s">
        <v>302</v>
      </c>
      <c r="K35" s="227" t="s">
        <v>302</v>
      </c>
      <c r="L35" s="228">
        <v>6768.421213</v>
      </c>
      <c r="M35" s="229">
        <v>9999.312376</v>
      </c>
      <c r="N35" s="230">
        <v>67679558</v>
      </c>
    </row>
    <row r="36" spans="1:14" ht="15">
      <c r="A36" s="221" t="s">
        <v>296</v>
      </c>
      <c r="B36" s="221" t="s">
        <v>296</v>
      </c>
      <c r="C36" s="222" t="s">
        <v>296</v>
      </c>
      <c r="D36" s="223" t="s">
        <v>113</v>
      </c>
      <c r="E36" s="224" t="s">
        <v>297</v>
      </c>
      <c r="F36" s="225" t="s">
        <v>298</v>
      </c>
      <c r="G36" s="223" t="s">
        <v>352</v>
      </c>
      <c r="H36" s="223" t="s">
        <v>353</v>
      </c>
      <c r="I36" s="225" t="s">
        <v>301</v>
      </c>
      <c r="J36" s="226" t="s">
        <v>302</v>
      </c>
      <c r="K36" s="227" t="s">
        <v>302</v>
      </c>
      <c r="L36" s="228">
        <v>0</v>
      </c>
      <c r="M36" s="229">
        <v>0</v>
      </c>
      <c r="N36" s="230">
        <v>9210526.5</v>
      </c>
    </row>
    <row r="37" spans="1:14" ht="15">
      <c r="A37" s="221" t="s">
        <v>296</v>
      </c>
      <c r="B37" s="221" t="s">
        <v>296</v>
      </c>
      <c r="C37" s="222" t="s">
        <v>296</v>
      </c>
      <c r="D37" s="223" t="s">
        <v>113</v>
      </c>
      <c r="E37" s="224" t="s">
        <v>297</v>
      </c>
      <c r="F37" s="225" t="s">
        <v>298</v>
      </c>
      <c r="G37" s="223" t="s">
        <v>354</v>
      </c>
      <c r="H37" s="223" t="s">
        <v>355</v>
      </c>
      <c r="I37" s="225" t="s">
        <v>301</v>
      </c>
      <c r="J37" s="226" t="s">
        <v>302</v>
      </c>
      <c r="K37" s="227" t="s">
        <v>302</v>
      </c>
      <c r="L37" s="228">
        <v>0</v>
      </c>
      <c r="M37" s="229">
        <v>0</v>
      </c>
      <c r="N37" s="230">
        <v>687500</v>
      </c>
    </row>
    <row r="38" spans="1:14" ht="15">
      <c r="A38" s="221" t="s">
        <v>296</v>
      </c>
      <c r="B38" s="221" t="s">
        <v>296</v>
      </c>
      <c r="C38" s="222" t="s">
        <v>296</v>
      </c>
      <c r="D38" s="223" t="s">
        <v>113</v>
      </c>
      <c r="E38" s="224" t="s">
        <v>310</v>
      </c>
      <c r="F38" s="225" t="s">
        <v>45</v>
      </c>
      <c r="G38" s="223" t="s">
        <v>311</v>
      </c>
      <c r="H38" s="223" t="s">
        <v>312</v>
      </c>
      <c r="I38" s="225" t="s">
        <v>301</v>
      </c>
      <c r="J38" s="226" t="s">
        <v>302</v>
      </c>
      <c r="K38" s="227" t="s">
        <v>302</v>
      </c>
      <c r="L38" s="228">
        <v>15085.872422</v>
      </c>
      <c r="M38" s="229">
        <v>10000</v>
      </c>
      <c r="N38" s="230">
        <v>150858724.22</v>
      </c>
    </row>
    <row r="39" spans="1:14" ht="15">
      <c r="A39" s="221" t="s">
        <v>296</v>
      </c>
      <c r="B39" s="221" t="s">
        <v>296</v>
      </c>
      <c r="C39" s="222" t="s">
        <v>296</v>
      </c>
      <c r="D39" s="223" t="s">
        <v>113</v>
      </c>
      <c r="E39" s="224" t="s">
        <v>310</v>
      </c>
      <c r="F39" s="225" t="s">
        <v>45</v>
      </c>
      <c r="G39" s="223" t="s">
        <v>313</v>
      </c>
      <c r="H39" s="223" t="s">
        <v>314</v>
      </c>
      <c r="I39" s="225" t="s">
        <v>315</v>
      </c>
      <c r="J39" s="226" t="s">
        <v>302</v>
      </c>
      <c r="K39" s="227" t="s">
        <v>302</v>
      </c>
      <c r="L39" s="228">
        <v>6921.970855</v>
      </c>
      <c r="M39" s="229">
        <v>9999.312375</v>
      </c>
      <c r="N39" s="230">
        <v>69214948.83</v>
      </c>
    </row>
    <row r="40" spans="1:14" ht="15">
      <c r="A40" s="221" t="s">
        <v>296</v>
      </c>
      <c r="B40" s="221" t="s">
        <v>296</v>
      </c>
      <c r="C40" s="222" t="s">
        <v>296</v>
      </c>
      <c r="D40" s="223" t="s">
        <v>113</v>
      </c>
      <c r="E40" s="224" t="s">
        <v>310</v>
      </c>
      <c r="F40" s="225" t="s">
        <v>45</v>
      </c>
      <c r="G40" s="223" t="s">
        <v>313</v>
      </c>
      <c r="H40" s="223" t="s">
        <v>314</v>
      </c>
      <c r="I40" s="225" t="s">
        <v>315</v>
      </c>
      <c r="J40" s="226" t="s">
        <v>302</v>
      </c>
      <c r="K40" s="227" t="s">
        <v>302</v>
      </c>
      <c r="L40" s="228">
        <v>10000</v>
      </c>
      <c r="M40" s="229">
        <v>9999.306897</v>
      </c>
      <c r="N40" s="230">
        <v>99993068.97</v>
      </c>
    </row>
    <row r="41" spans="1:14" ht="15">
      <c r="A41" s="221" t="s">
        <v>356</v>
      </c>
      <c r="B41" s="221" t="s">
        <v>356</v>
      </c>
      <c r="C41" s="222" t="s">
        <v>356</v>
      </c>
      <c r="D41" s="223" t="s">
        <v>107</v>
      </c>
      <c r="E41" s="224" t="s">
        <v>310</v>
      </c>
      <c r="F41" s="225" t="s">
        <v>45</v>
      </c>
      <c r="G41" s="223" t="s">
        <v>313</v>
      </c>
      <c r="H41" s="223" t="s">
        <v>314</v>
      </c>
      <c r="I41" s="225" t="s">
        <v>301</v>
      </c>
      <c r="J41" s="226" t="s">
        <v>302</v>
      </c>
      <c r="K41" s="227" t="s">
        <v>302</v>
      </c>
      <c r="L41" s="228">
        <v>82896.544743</v>
      </c>
      <c r="M41" s="229">
        <v>10000</v>
      </c>
      <c r="N41" s="230">
        <v>828965447.43</v>
      </c>
    </row>
    <row r="42" spans="1:14" ht="15">
      <c r="A42" s="221" t="s">
        <v>356</v>
      </c>
      <c r="B42" s="221" t="s">
        <v>356</v>
      </c>
      <c r="C42" s="222" t="s">
        <v>356</v>
      </c>
      <c r="D42" s="223" t="s">
        <v>107</v>
      </c>
      <c r="E42" s="224" t="s">
        <v>310</v>
      </c>
      <c r="F42" s="225" t="s">
        <v>45</v>
      </c>
      <c r="G42" s="223" t="s">
        <v>357</v>
      </c>
      <c r="H42" s="223" t="s">
        <v>358</v>
      </c>
      <c r="I42" s="225" t="s">
        <v>315</v>
      </c>
      <c r="J42" s="226" t="s">
        <v>302</v>
      </c>
      <c r="K42" s="227" t="s">
        <v>302</v>
      </c>
      <c r="L42" s="228">
        <v>82581.873619</v>
      </c>
      <c r="M42" s="229">
        <v>9999.200064</v>
      </c>
      <c r="N42" s="230">
        <v>825752676</v>
      </c>
    </row>
    <row r="43" spans="1:14" ht="15">
      <c r="A43" s="221" t="s">
        <v>356</v>
      </c>
      <c r="B43" s="221" t="s">
        <v>356</v>
      </c>
      <c r="C43" s="222" t="s">
        <v>356</v>
      </c>
      <c r="D43" s="223" t="s">
        <v>108</v>
      </c>
      <c r="E43" s="224" t="s">
        <v>310</v>
      </c>
      <c r="F43" s="225" t="s">
        <v>45</v>
      </c>
      <c r="G43" s="223" t="s">
        <v>313</v>
      </c>
      <c r="H43" s="223" t="s">
        <v>314</v>
      </c>
      <c r="I43" s="225" t="s">
        <v>301</v>
      </c>
      <c r="J43" s="226" t="s">
        <v>302</v>
      </c>
      <c r="K43" s="227" t="s">
        <v>302</v>
      </c>
      <c r="L43" s="228">
        <v>1490.145966</v>
      </c>
      <c r="M43" s="229">
        <v>10000</v>
      </c>
      <c r="N43" s="230">
        <v>14901459.66</v>
      </c>
    </row>
    <row r="44" spans="1:14" ht="15">
      <c r="A44" s="221" t="s">
        <v>356</v>
      </c>
      <c r="B44" s="221" t="s">
        <v>356</v>
      </c>
      <c r="C44" s="222" t="s">
        <v>356</v>
      </c>
      <c r="D44" s="223" t="s">
        <v>108</v>
      </c>
      <c r="E44" s="224" t="s">
        <v>310</v>
      </c>
      <c r="F44" s="225" t="s">
        <v>45</v>
      </c>
      <c r="G44" s="223" t="s">
        <v>357</v>
      </c>
      <c r="H44" s="223" t="s">
        <v>358</v>
      </c>
      <c r="I44" s="225" t="s">
        <v>315</v>
      </c>
      <c r="J44" s="226" t="s">
        <v>302</v>
      </c>
      <c r="K44" s="227" t="s">
        <v>302</v>
      </c>
      <c r="L44" s="228">
        <v>1430.147905</v>
      </c>
      <c r="M44" s="229">
        <v>9999.200062</v>
      </c>
      <c r="N44" s="230">
        <v>14300335.02</v>
      </c>
    </row>
    <row r="45" spans="1:14" ht="15">
      <c r="A45" s="221" t="s">
        <v>356</v>
      </c>
      <c r="B45" s="221" t="s">
        <v>356</v>
      </c>
      <c r="C45" s="222" t="s">
        <v>356</v>
      </c>
      <c r="D45" s="223" t="s">
        <v>109</v>
      </c>
      <c r="E45" s="224" t="s">
        <v>310</v>
      </c>
      <c r="F45" s="225" t="s">
        <v>45</v>
      </c>
      <c r="G45" s="223" t="s">
        <v>313</v>
      </c>
      <c r="H45" s="223" t="s">
        <v>314</v>
      </c>
      <c r="I45" s="225" t="s">
        <v>301</v>
      </c>
      <c r="J45" s="226" t="s">
        <v>302</v>
      </c>
      <c r="K45" s="227" t="s">
        <v>302</v>
      </c>
      <c r="L45" s="228">
        <v>140.880887</v>
      </c>
      <c r="M45" s="229">
        <v>10000</v>
      </c>
      <c r="N45" s="230">
        <v>1408808.87</v>
      </c>
    </row>
    <row r="46" spans="1:14" ht="15">
      <c r="A46" s="221" t="s">
        <v>356</v>
      </c>
      <c r="B46" s="221" t="s">
        <v>356</v>
      </c>
      <c r="C46" s="222" t="s">
        <v>356</v>
      </c>
      <c r="D46" s="223" t="s">
        <v>109</v>
      </c>
      <c r="E46" s="224" t="s">
        <v>310</v>
      </c>
      <c r="F46" s="225" t="s">
        <v>45</v>
      </c>
      <c r="G46" s="223" t="s">
        <v>357</v>
      </c>
      <c r="H46" s="223" t="s">
        <v>358</v>
      </c>
      <c r="I46" s="225" t="s">
        <v>315</v>
      </c>
      <c r="J46" s="226" t="s">
        <v>302</v>
      </c>
      <c r="K46" s="227" t="s">
        <v>302</v>
      </c>
      <c r="L46" s="228">
        <v>1248.481398</v>
      </c>
      <c r="M46" s="229">
        <v>9999.20006</v>
      </c>
      <c r="N46" s="230">
        <v>12483815.27</v>
      </c>
    </row>
    <row r="47" spans="1:14" ht="15">
      <c r="A47" s="221" t="s">
        <v>356</v>
      </c>
      <c r="B47" s="221" t="s">
        <v>356</v>
      </c>
      <c r="C47" s="222" t="s">
        <v>356</v>
      </c>
      <c r="D47" s="223" t="s">
        <v>110</v>
      </c>
      <c r="E47" s="224" t="s">
        <v>297</v>
      </c>
      <c r="F47" s="225" t="s">
        <v>298</v>
      </c>
      <c r="G47" s="223" t="s">
        <v>340</v>
      </c>
      <c r="H47" s="223" t="s">
        <v>341</v>
      </c>
      <c r="I47" s="225" t="s">
        <v>301</v>
      </c>
      <c r="J47" s="226" t="s">
        <v>302</v>
      </c>
      <c r="K47" s="227" t="s">
        <v>302</v>
      </c>
      <c r="L47" s="228">
        <v>0</v>
      </c>
      <c r="M47" s="229">
        <v>0</v>
      </c>
      <c r="N47" s="230">
        <v>6276951.94</v>
      </c>
    </row>
    <row r="48" spans="1:14" ht="15">
      <c r="A48" s="221" t="s">
        <v>356</v>
      </c>
      <c r="B48" s="221" t="s">
        <v>356</v>
      </c>
      <c r="C48" s="222" t="s">
        <v>356</v>
      </c>
      <c r="D48" s="223" t="s">
        <v>110</v>
      </c>
      <c r="E48" s="224" t="s">
        <v>310</v>
      </c>
      <c r="F48" s="225" t="s">
        <v>45</v>
      </c>
      <c r="G48" s="223" t="s">
        <v>313</v>
      </c>
      <c r="H48" s="223" t="s">
        <v>314</v>
      </c>
      <c r="I48" s="225" t="s">
        <v>301</v>
      </c>
      <c r="J48" s="226" t="s">
        <v>302</v>
      </c>
      <c r="K48" s="227" t="s">
        <v>302</v>
      </c>
      <c r="L48" s="228">
        <v>789.009454</v>
      </c>
      <c r="M48" s="229">
        <v>10000</v>
      </c>
      <c r="N48" s="230">
        <v>7890094.54</v>
      </c>
    </row>
    <row r="49" spans="1:14" ht="15">
      <c r="A49" s="221" t="s">
        <v>356</v>
      </c>
      <c r="B49" s="221" t="s">
        <v>356</v>
      </c>
      <c r="C49" s="222" t="s">
        <v>356</v>
      </c>
      <c r="D49" s="223" t="s">
        <v>110</v>
      </c>
      <c r="E49" s="224" t="s">
        <v>310</v>
      </c>
      <c r="F49" s="225" t="s">
        <v>45</v>
      </c>
      <c r="G49" s="223" t="s">
        <v>357</v>
      </c>
      <c r="H49" s="223" t="s">
        <v>358</v>
      </c>
      <c r="I49" s="225" t="s">
        <v>315</v>
      </c>
      <c r="J49" s="226" t="s">
        <v>302</v>
      </c>
      <c r="K49" s="227" t="s">
        <v>302</v>
      </c>
      <c r="L49" s="228">
        <v>1794.511902</v>
      </c>
      <c r="M49" s="229">
        <v>9999.200061</v>
      </c>
      <c r="N49" s="230">
        <v>17943683.52</v>
      </c>
    </row>
    <row r="50" spans="1:14" ht="15">
      <c r="A50" s="221" t="s">
        <v>356</v>
      </c>
      <c r="B50" s="221" t="s">
        <v>356</v>
      </c>
      <c r="C50" s="222" t="s">
        <v>356</v>
      </c>
      <c r="D50" s="223" t="s">
        <v>111</v>
      </c>
      <c r="E50" s="224" t="s">
        <v>310</v>
      </c>
      <c r="F50" s="225" t="s">
        <v>45</v>
      </c>
      <c r="G50" s="223" t="s">
        <v>313</v>
      </c>
      <c r="H50" s="223" t="s">
        <v>314</v>
      </c>
      <c r="I50" s="225" t="s">
        <v>301</v>
      </c>
      <c r="J50" s="226" t="s">
        <v>302</v>
      </c>
      <c r="K50" s="227" t="s">
        <v>302</v>
      </c>
      <c r="L50" s="228">
        <v>993.026883</v>
      </c>
      <c r="M50" s="229">
        <v>10000</v>
      </c>
      <c r="N50" s="230">
        <v>9930268.83</v>
      </c>
    </row>
    <row r="51" spans="1:14" ht="15">
      <c r="A51" s="221" t="s">
        <v>356</v>
      </c>
      <c r="B51" s="221" t="s">
        <v>356</v>
      </c>
      <c r="C51" s="222" t="s">
        <v>356</v>
      </c>
      <c r="D51" s="223" t="s">
        <v>111</v>
      </c>
      <c r="E51" s="224" t="s">
        <v>310</v>
      </c>
      <c r="F51" s="225" t="s">
        <v>45</v>
      </c>
      <c r="G51" s="223" t="s">
        <v>357</v>
      </c>
      <c r="H51" s="223" t="s">
        <v>358</v>
      </c>
      <c r="I51" s="225" t="s">
        <v>315</v>
      </c>
      <c r="J51" s="226" t="s">
        <v>302</v>
      </c>
      <c r="K51" s="227" t="s">
        <v>302</v>
      </c>
      <c r="L51" s="228">
        <v>1060.884093</v>
      </c>
      <c r="M51" s="229">
        <v>9999.200063</v>
      </c>
      <c r="N51" s="230">
        <v>10607992.29</v>
      </c>
    </row>
    <row r="52" spans="1:14" ht="15">
      <c r="A52" s="221" t="s">
        <v>356</v>
      </c>
      <c r="B52" s="221" t="s">
        <v>356</v>
      </c>
      <c r="C52" s="222" t="s">
        <v>356</v>
      </c>
      <c r="D52" s="223" t="s">
        <v>112</v>
      </c>
      <c r="E52" s="224" t="s">
        <v>310</v>
      </c>
      <c r="F52" s="225" t="s">
        <v>45</v>
      </c>
      <c r="G52" s="223" t="s">
        <v>313</v>
      </c>
      <c r="H52" s="223" t="s">
        <v>314</v>
      </c>
      <c r="I52" s="225" t="s">
        <v>301</v>
      </c>
      <c r="J52" s="226" t="s">
        <v>302</v>
      </c>
      <c r="K52" s="227" t="s">
        <v>302</v>
      </c>
      <c r="L52" s="228">
        <v>6768.421213</v>
      </c>
      <c r="M52" s="229">
        <v>10000</v>
      </c>
      <c r="N52" s="230">
        <v>67684212.13</v>
      </c>
    </row>
    <row r="53" spans="1:14" ht="15">
      <c r="A53" s="221" t="s">
        <v>356</v>
      </c>
      <c r="B53" s="221" t="s">
        <v>356</v>
      </c>
      <c r="C53" s="222" t="s">
        <v>356</v>
      </c>
      <c r="D53" s="223" t="s">
        <v>112</v>
      </c>
      <c r="E53" s="224" t="s">
        <v>310</v>
      </c>
      <c r="F53" s="225" t="s">
        <v>45</v>
      </c>
      <c r="G53" s="223" t="s">
        <v>357</v>
      </c>
      <c r="H53" s="223" t="s">
        <v>358</v>
      </c>
      <c r="I53" s="225" t="s">
        <v>315</v>
      </c>
      <c r="J53" s="226" t="s">
        <v>302</v>
      </c>
      <c r="K53" s="227" t="s">
        <v>302</v>
      </c>
      <c r="L53" s="228">
        <v>6878.2282</v>
      </c>
      <c r="M53" s="229">
        <v>9999.200064</v>
      </c>
      <c r="N53" s="230">
        <v>68776779.86</v>
      </c>
    </row>
    <row r="54" spans="1:14" ht="15">
      <c r="A54" s="221" t="s">
        <v>356</v>
      </c>
      <c r="B54" s="221" t="s">
        <v>356</v>
      </c>
      <c r="C54" s="222" t="s">
        <v>356</v>
      </c>
      <c r="D54" s="223" t="s">
        <v>113</v>
      </c>
      <c r="E54" s="224" t="s">
        <v>310</v>
      </c>
      <c r="F54" s="225" t="s">
        <v>45</v>
      </c>
      <c r="G54" s="223" t="s">
        <v>313</v>
      </c>
      <c r="H54" s="223" t="s">
        <v>314</v>
      </c>
      <c r="I54" s="225" t="s">
        <v>301</v>
      </c>
      <c r="J54" s="226" t="s">
        <v>302</v>
      </c>
      <c r="K54" s="227" t="s">
        <v>302</v>
      </c>
      <c r="L54" s="228">
        <v>16921.970855</v>
      </c>
      <c r="M54" s="229">
        <v>10000</v>
      </c>
      <c r="N54" s="230">
        <v>169219708.55</v>
      </c>
    </row>
    <row r="55" spans="1:14" ht="15">
      <c r="A55" s="221" t="s">
        <v>356</v>
      </c>
      <c r="B55" s="221" t="s">
        <v>356</v>
      </c>
      <c r="C55" s="222" t="s">
        <v>356</v>
      </c>
      <c r="D55" s="223" t="s">
        <v>113</v>
      </c>
      <c r="E55" s="224" t="s">
        <v>310</v>
      </c>
      <c r="F55" s="225" t="s">
        <v>45</v>
      </c>
      <c r="G55" s="223" t="s">
        <v>357</v>
      </c>
      <c r="H55" s="223" t="s">
        <v>358</v>
      </c>
      <c r="I55" s="225" t="s">
        <v>315</v>
      </c>
      <c r="J55" s="226" t="s">
        <v>302</v>
      </c>
      <c r="K55" s="227" t="s">
        <v>302</v>
      </c>
      <c r="L55" s="228">
        <v>5005.872884</v>
      </c>
      <c r="M55" s="229">
        <v>9999.200066</v>
      </c>
      <c r="N55" s="230">
        <v>50054724.47</v>
      </c>
    </row>
    <row r="56" spans="1:14" ht="15">
      <c r="A56" s="221" t="s">
        <v>356</v>
      </c>
      <c r="B56" s="221" t="s">
        <v>356</v>
      </c>
      <c r="C56" s="222" t="s">
        <v>356</v>
      </c>
      <c r="D56" s="223" t="s">
        <v>113</v>
      </c>
      <c r="E56" s="224" t="s">
        <v>310</v>
      </c>
      <c r="F56" s="225" t="s">
        <v>45</v>
      </c>
      <c r="G56" s="223" t="s">
        <v>357</v>
      </c>
      <c r="H56" s="223" t="s">
        <v>358</v>
      </c>
      <c r="I56" s="225" t="s">
        <v>315</v>
      </c>
      <c r="J56" s="226" t="s">
        <v>302</v>
      </c>
      <c r="K56" s="227" t="s">
        <v>302</v>
      </c>
      <c r="L56" s="228">
        <v>12000</v>
      </c>
      <c r="M56" s="229">
        <v>9999.16445</v>
      </c>
      <c r="N56" s="230">
        <v>119989973.4</v>
      </c>
    </row>
    <row r="57" spans="1:14" ht="15">
      <c r="A57" s="221" t="s">
        <v>359</v>
      </c>
      <c r="B57" s="221" t="s">
        <v>359</v>
      </c>
      <c r="C57" s="222" t="s">
        <v>359</v>
      </c>
      <c r="D57" s="223" t="s">
        <v>107</v>
      </c>
      <c r="E57" s="224" t="s">
        <v>310</v>
      </c>
      <c r="F57" s="225" t="s">
        <v>45</v>
      </c>
      <c r="G57" s="223" t="s">
        <v>357</v>
      </c>
      <c r="H57" s="223" t="s">
        <v>358</v>
      </c>
      <c r="I57" s="225" t="s">
        <v>301</v>
      </c>
      <c r="J57" s="226" t="s">
        <v>302</v>
      </c>
      <c r="K57" s="227" t="s">
        <v>302</v>
      </c>
      <c r="L57" s="228">
        <v>82581.873619</v>
      </c>
      <c r="M57" s="229">
        <v>10000</v>
      </c>
      <c r="N57" s="230">
        <v>825818736.19</v>
      </c>
    </row>
    <row r="58" spans="1:14" ht="15">
      <c r="A58" s="221" t="s">
        <v>359</v>
      </c>
      <c r="B58" s="221" t="s">
        <v>359</v>
      </c>
      <c r="C58" s="222" t="s">
        <v>359</v>
      </c>
      <c r="D58" s="223" t="s">
        <v>107</v>
      </c>
      <c r="E58" s="224" t="s">
        <v>310</v>
      </c>
      <c r="F58" s="225" t="s">
        <v>45</v>
      </c>
      <c r="G58" s="223" t="s">
        <v>360</v>
      </c>
      <c r="H58" s="223" t="s">
        <v>361</v>
      </c>
      <c r="I58" s="225" t="s">
        <v>315</v>
      </c>
      <c r="J58" s="226" t="s">
        <v>302</v>
      </c>
      <c r="K58" s="227" t="s">
        <v>302</v>
      </c>
      <c r="L58" s="228">
        <v>82447.848809</v>
      </c>
      <c r="M58" s="229">
        <v>9997.452704</v>
      </c>
      <c r="N58" s="230">
        <v>824268469</v>
      </c>
    </row>
    <row r="59" spans="1:14" ht="15">
      <c r="A59" s="221" t="s">
        <v>359</v>
      </c>
      <c r="B59" s="221" t="s">
        <v>359</v>
      </c>
      <c r="C59" s="222" t="s">
        <v>359</v>
      </c>
      <c r="D59" s="223" t="s">
        <v>108</v>
      </c>
      <c r="E59" s="224" t="s">
        <v>310</v>
      </c>
      <c r="F59" s="225" t="s">
        <v>45</v>
      </c>
      <c r="G59" s="223" t="s">
        <v>357</v>
      </c>
      <c r="H59" s="223" t="s">
        <v>358</v>
      </c>
      <c r="I59" s="225" t="s">
        <v>301</v>
      </c>
      <c r="J59" s="226" t="s">
        <v>302</v>
      </c>
      <c r="K59" s="227" t="s">
        <v>302</v>
      </c>
      <c r="L59" s="228">
        <v>1430.147905</v>
      </c>
      <c r="M59" s="229">
        <v>10000</v>
      </c>
      <c r="N59" s="230">
        <v>14301479.05</v>
      </c>
    </row>
    <row r="60" spans="1:14" ht="15">
      <c r="A60" s="221" t="s">
        <v>359</v>
      </c>
      <c r="B60" s="221" t="s">
        <v>359</v>
      </c>
      <c r="C60" s="222" t="s">
        <v>359</v>
      </c>
      <c r="D60" s="223" t="s">
        <v>108</v>
      </c>
      <c r="E60" s="224" t="s">
        <v>310</v>
      </c>
      <c r="F60" s="225" t="s">
        <v>45</v>
      </c>
      <c r="G60" s="223" t="s">
        <v>360</v>
      </c>
      <c r="H60" s="223" t="s">
        <v>361</v>
      </c>
      <c r="I60" s="225" t="s">
        <v>315</v>
      </c>
      <c r="J60" s="226" t="s">
        <v>302</v>
      </c>
      <c r="K60" s="227" t="s">
        <v>302</v>
      </c>
      <c r="L60" s="228">
        <v>1383.837804</v>
      </c>
      <c r="M60" s="229">
        <v>9997.452707</v>
      </c>
      <c r="N60" s="230">
        <v>13834853</v>
      </c>
    </row>
    <row r="61" spans="1:14" ht="15">
      <c r="A61" s="221" t="s">
        <v>359</v>
      </c>
      <c r="B61" s="221" t="s">
        <v>359</v>
      </c>
      <c r="C61" s="222" t="s">
        <v>359</v>
      </c>
      <c r="D61" s="223" t="s">
        <v>109</v>
      </c>
      <c r="E61" s="224" t="s">
        <v>310</v>
      </c>
      <c r="F61" s="225" t="s">
        <v>45</v>
      </c>
      <c r="G61" s="223" t="s">
        <v>357</v>
      </c>
      <c r="H61" s="223" t="s">
        <v>358</v>
      </c>
      <c r="I61" s="225" t="s">
        <v>301</v>
      </c>
      <c r="J61" s="226" t="s">
        <v>302</v>
      </c>
      <c r="K61" s="227" t="s">
        <v>302</v>
      </c>
      <c r="L61" s="228">
        <v>1248.481398</v>
      </c>
      <c r="M61" s="229">
        <v>10000</v>
      </c>
      <c r="N61" s="230">
        <v>12484813.98</v>
      </c>
    </row>
    <row r="62" spans="1:14" ht="15">
      <c r="A62" s="221" t="s">
        <v>359</v>
      </c>
      <c r="B62" s="221" t="s">
        <v>359</v>
      </c>
      <c r="C62" s="222" t="s">
        <v>359</v>
      </c>
      <c r="D62" s="223" t="s">
        <v>109</v>
      </c>
      <c r="E62" s="224" t="s">
        <v>310</v>
      </c>
      <c r="F62" s="225" t="s">
        <v>45</v>
      </c>
      <c r="G62" s="223" t="s">
        <v>360</v>
      </c>
      <c r="H62" s="223" t="s">
        <v>361</v>
      </c>
      <c r="I62" s="225" t="s">
        <v>315</v>
      </c>
      <c r="J62" s="226" t="s">
        <v>302</v>
      </c>
      <c r="K62" s="227" t="s">
        <v>302</v>
      </c>
      <c r="L62" s="228">
        <v>2636.761961</v>
      </c>
      <c r="M62" s="229">
        <v>9997.452705</v>
      </c>
      <c r="N62" s="230">
        <v>26360903</v>
      </c>
    </row>
    <row r="63" spans="1:14" ht="15">
      <c r="A63" s="221" t="s">
        <v>359</v>
      </c>
      <c r="B63" s="221" t="s">
        <v>359</v>
      </c>
      <c r="C63" s="222" t="s">
        <v>359</v>
      </c>
      <c r="D63" s="223" t="s">
        <v>110</v>
      </c>
      <c r="E63" s="224" t="s">
        <v>310</v>
      </c>
      <c r="F63" s="225" t="s">
        <v>45</v>
      </c>
      <c r="G63" s="223" t="s">
        <v>357</v>
      </c>
      <c r="H63" s="223" t="s">
        <v>358</v>
      </c>
      <c r="I63" s="225" t="s">
        <v>301</v>
      </c>
      <c r="J63" s="226" t="s">
        <v>302</v>
      </c>
      <c r="K63" s="227" t="s">
        <v>302</v>
      </c>
      <c r="L63" s="228">
        <v>1794.511902</v>
      </c>
      <c r="M63" s="229">
        <v>10000</v>
      </c>
      <c r="N63" s="230">
        <v>17945119.02</v>
      </c>
    </row>
    <row r="64" spans="1:14" ht="15">
      <c r="A64" s="221" t="s">
        <v>359</v>
      </c>
      <c r="B64" s="221" t="s">
        <v>359</v>
      </c>
      <c r="C64" s="222" t="s">
        <v>359</v>
      </c>
      <c r="D64" s="223" t="s">
        <v>110</v>
      </c>
      <c r="E64" s="224" t="s">
        <v>310</v>
      </c>
      <c r="F64" s="225" t="s">
        <v>45</v>
      </c>
      <c r="G64" s="223" t="s">
        <v>360</v>
      </c>
      <c r="H64" s="223" t="s">
        <v>361</v>
      </c>
      <c r="I64" s="225" t="s">
        <v>315</v>
      </c>
      <c r="J64" s="226" t="s">
        <v>302</v>
      </c>
      <c r="K64" s="227" t="s">
        <v>302</v>
      </c>
      <c r="L64" s="228">
        <v>3788.464734</v>
      </c>
      <c r="M64" s="229">
        <v>9997.452704</v>
      </c>
      <c r="N64" s="230">
        <v>37874997</v>
      </c>
    </row>
    <row r="65" spans="1:14" ht="15">
      <c r="A65" s="221" t="s">
        <v>359</v>
      </c>
      <c r="B65" s="221" t="s">
        <v>359</v>
      </c>
      <c r="C65" s="222" t="s">
        <v>359</v>
      </c>
      <c r="D65" s="223" t="s">
        <v>111</v>
      </c>
      <c r="E65" s="224" t="s">
        <v>310</v>
      </c>
      <c r="F65" s="225" t="s">
        <v>45</v>
      </c>
      <c r="G65" s="223" t="s">
        <v>357</v>
      </c>
      <c r="H65" s="223" t="s">
        <v>358</v>
      </c>
      <c r="I65" s="225" t="s">
        <v>301</v>
      </c>
      <c r="J65" s="226" t="s">
        <v>302</v>
      </c>
      <c r="K65" s="227" t="s">
        <v>302</v>
      </c>
      <c r="L65" s="228">
        <v>1060.884093</v>
      </c>
      <c r="M65" s="229">
        <v>10000</v>
      </c>
      <c r="N65" s="230">
        <v>10608840.93</v>
      </c>
    </row>
    <row r="66" spans="1:14" ht="15">
      <c r="A66" s="221" t="s">
        <v>359</v>
      </c>
      <c r="B66" s="221" t="s">
        <v>359</v>
      </c>
      <c r="C66" s="222" t="s">
        <v>359</v>
      </c>
      <c r="D66" s="223" t="s">
        <v>111</v>
      </c>
      <c r="E66" s="224" t="s">
        <v>310</v>
      </c>
      <c r="F66" s="225" t="s">
        <v>45</v>
      </c>
      <c r="G66" s="223" t="s">
        <v>360</v>
      </c>
      <c r="H66" s="223" t="s">
        <v>361</v>
      </c>
      <c r="I66" s="225" t="s">
        <v>315</v>
      </c>
      <c r="J66" s="226" t="s">
        <v>302</v>
      </c>
      <c r="K66" s="227" t="s">
        <v>302</v>
      </c>
      <c r="L66" s="228">
        <v>1251.034376</v>
      </c>
      <c r="M66" s="229">
        <v>9997.4527</v>
      </c>
      <c r="N66" s="230">
        <v>12507157</v>
      </c>
    </row>
    <row r="67" spans="1:14" ht="15">
      <c r="A67" s="221" t="s">
        <v>359</v>
      </c>
      <c r="B67" s="221" t="s">
        <v>359</v>
      </c>
      <c r="C67" s="222" t="s">
        <v>359</v>
      </c>
      <c r="D67" s="223" t="s">
        <v>112</v>
      </c>
      <c r="E67" s="224" t="s">
        <v>310</v>
      </c>
      <c r="F67" s="225" t="s">
        <v>45</v>
      </c>
      <c r="G67" s="223" t="s">
        <v>357</v>
      </c>
      <c r="H67" s="223" t="s">
        <v>358</v>
      </c>
      <c r="I67" s="225" t="s">
        <v>301</v>
      </c>
      <c r="J67" s="226" t="s">
        <v>302</v>
      </c>
      <c r="K67" s="227" t="s">
        <v>302</v>
      </c>
      <c r="L67" s="228">
        <v>6878.2282</v>
      </c>
      <c r="M67" s="229">
        <v>10000</v>
      </c>
      <c r="N67" s="230">
        <v>68782282</v>
      </c>
    </row>
    <row r="68" spans="1:14" ht="15">
      <c r="A68" s="221" t="s">
        <v>359</v>
      </c>
      <c r="B68" s="221" t="s">
        <v>359</v>
      </c>
      <c r="C68" s="222" t="s">
        <v>359</v>
      </c>
      <c r="D68" s="223" t="s">
        <v>112</v>
      </c>
      <c r="E68" s="224" t="s">
        <v>310</v>
      </c>
      <c r="F68" s="225" t="s">
        <v>45</v>
      </c>
      <c r="G68" s="223" t="s">
        <v>360</v>
      </c>
      <c r="H68" s="223" t="s">
        <v>361</v>
      </c>
      <c r="I68" s="225" t="s">
        <v>315</v>
      </c>
      <c r="J68" s="226" t="s">
        <v>302</v>
      </c>
      <c r="K68" s="227" t="s">
        <v>302</v>
      </c>
      <c r="L68" s="228">
        <v>6591.279694</v>
      </c>
      <c r="M68" s="229">
        <v>9997.452704</v>
      </c>
      <c r="N68" s="230">
        <v>65896007</v>
      </c>
    </row>
    <row r="69" spans="1:14" ht="15">
      <c r="A69" s="221" t="s">
        <v>359</v>
      </c>
      <c r="B69" s="221" t="s">
        <v>359</v>
      </c>
      <c r="C69" s="222" t="s">
        <v>359</v>
      </c>
      <c r="D69" s="223" t="s">
        <v>113</v>
      </c>
      <c r="E69" s="224" t="s">
        <v>310</v>
      </c>
      <c r="F69" s="225" t="s">
        <v>45</v>
      </c>
      <c r="G69" s="223" t="s">
        <v>357</v>
      </c>
      <c r="H69" s="223" t="s">
        <v>358</v>
      </c>
      <c r="I69" s="225" t="s">
        <v>301</v>
      </c>
      <c r="J69" s="226" t="s">
        <v>302</v>
      </c>
      <c r="K69" s="227" t="s">
        <v>302</v>
      </c>
      <c r="L69" s="228">
        <v>17005.872884</v>
      </c>
      <c r="M69" s="229">
        <v>10000</v>
      </c>
      <c r="N69" s="230">
        <v>170058728.84</v>
      </c>
    </row>
    <row r="70" spans="1:14" ht="15">
      <c r="A70" s="221" t="s">
        <v>359</v>
      </c>
      <c r="B70" s="221" t="s">
        <v>359</v>
      </c>
      <c r="C70" s="222" t="s">
        <v>359</v>
      </c>
      <c r="D70" s="223" t="s">
        <v>113</v>
      </c>
      <c r="E70" s="224" t="s">
        <v>310</v>
      </c>
      <c r="F70" s="225" t="s">
        <v>45</v>
      </c>
      <c r="G70" s="223" t="s">
        <v>360</v>
      </c>
      <c r="H70" s="223" t="s">
        <v>361</v>
      </c>
      <c r="I70" s="225" t="s">
        <v>315</v>
      </c>
      <c r="J70" s="226" t="s">
        <v>302</v>
      </c>
      <c r="K70" s="227" t="s">
        <v>302</v>
      </c>
      <c r="L70" s="228">
        <v>16900.772621</v>
      </c>
      <c r="M70" s="229">
        <v>9997.452702</v>
      </c>
      <c r="N70" s="230">
        <v>168964674.9</v>
      </c>
    </row>
    <row r="71" spans="1:14" ht="15">
      <c r="A71" s="221" t="s">
        <v>362</v>
      </c>
      <c r="B71" s="221" t="s">
        <v>362</v>
      </c>
      <c r="C71" s="222" t="s">
        <v>362</v>
      </c>
      <c r="D71" s="223" t="s">
        <v>107</v>
      </c>
      <c r="E71" s="224" t="s">
        <v>310</v>
      </c>
      <c r="F71" s="225" t="s">
        <v>45</v>
      </c>
      <c r="G71" s="223" t="s">
        <v>363</v>
      </c>
      <c r="H71" s="223" t="s">
        <v>364</v>
      </c>
      <c r="I71" s="225" t="s">
        <v>315</v>
      </c>
      <c r="J71" s="226" t="s">
        <v>302</v>
      </c>
      <c r="K71" s="227" t="s">
        <v>302</v>
      </c>
      <c r="L71" s="228">
        <v>72583.025127</v>
      </c>
      <c r="M71" s="229">
        <v>9999.145279</v>
      </c>
      <c r="N71" s="230">
        <v>725768213</v>
      </c>
    </row>
    <row r="72" spans="1:14" ht="15">
      <c r="A72" s="221" t="s">
        <v>362</v>
      </c>
      <c r="B72" s="221" t="s">
        <v>362</v>
      </c>
      <c r="C72" s="222" t="s">
        <v>362</v>
      </c>
      <c r="D72" s="223" t="s">
        <v>107</v>
      </c>
      <c r="E72" s="224" t="s">
        <v>310</v>
      </c>
      <c r="F72" s="225" t="s">
        <v>45</v>
      </c>
      <c r="G72" s="223" t="s">
        <v>363</v>
      </c>
      <c r="H72" s="223" t="s">
        <v>364</v>
      </c>
      <c r="I72" s="225" t="s">
        <v>315</v>
      </c>
      <c r="J72" s="226" t="s">
        <v>302</v>
      </c>
      <c r="K72" s="227" t="s">
        <v>302</v>
      </c>
      <c r="L72" s="228">
        <v>3348.805768</v>
      </c>
      <c r="M72" s="229">
        <v>9999.123365</v>
      </c>
      <c r="N72" s="230">
        <v>33485122</v>
      </c>
    </row>
    <row r="73" spans="1:14" ht="15">
      <c r="A73" s="221" t="s">
        <v>362</v>
      </c>
      <c r="B73" s="221" t="s">
        <v>362</v>
      </c>
      <c r="C73" s="222" t="s">
        <v>362</v>
      </c>
      <c r="D73" s="223" t="s">
        <v>107</v>
      </c>
      <c r="E73" s="224" t="s">
        <v>310</v>
      </c>
      <c r="F73" s="225" t="s">
        <v>45</v>
      </c>
      <c r="G73" s="223" t="s">
        <v>360</v>
      </c>
      <c r="H73" s="223" t="s">
        <v>361</v>
      </c>
      <c r="I73" s="225" t="s">
        <v>301</v>
      </c>
      <c r="J73" s="226" t="s">
        <v>302</v>
      </c>
      <c r="K73" s="227" t="s">
        <v>302</v>
      </c>
      <c r="L73" s="228">
        <v>82447.848809</v>
      </c>
      <c r="M73" s="229">
        <v>10000</v>
      </c>
      <c r="N73" s="230">
        <v>824478488.09</v>
      </c>
    </row>
    <row r="74" spans="1:14" ht="15">
      <c r="A74" s="221" t="s">
        <v>362</v>
      </c>
      <c r="B74" s="221" t="s">
        <v>362</v>
      </c>
      <c r="C74" s="222" t="s">
        <v>362</v>
      </c>
      <c r="D74" s="223" t="s">
        <v>108</v>
      </c>
      <c r="E74" s="224" t="s">
        <v>310</v>
      </c>
      <c r="F74" s="225" t="s">
        <v>45</v>
      </c>
      <c r="G74" s="223" t="s">
        <v>363</v>
      </c>
      <c r="H74" s="223" t="s">
        <v>364</v>
      </c>
      <c r="I74" s="225" t="s">
        <v>301</v>
      </c>
      <c r="J74" s="226" t="s">
        <v>302</v>
      </c>
      <c r="K74" s="227" t="s">
        <v>302</v>
      </c>
      <c r="L74" s="228">
        <v>3350.567177</v>
      </c>
      <c r="M74" s="229">
        <v>9993.866779</v>
      </c>
      <c r="N74" s="230">
        <v>33485122</v>
      </c>
    </row>
    <row r="75" spans="1:14" ht="15">
      <c r="A75" s="221" t="s">
        <v>362</v>
      </c>
      <c r="B75" s="221" t="s">
        <v>362</v>
      </c>
      <c r="C75" s="222" t="s">
        <v>362</v>
      </c>
      <c r="D75" s="223" t="s">
        <v>108</v>
      </c>
      <c r="E75" s="224" t="s">
        <v>310</v>
      </c>
      <c r="F75" s="225" t="s">
        <v>45</v>
      </c>
      <c r="G75" s="223" t="s">
        <v>360</v>
      </c>
      <c r="H75" s="223" t="s">
        <v>361</v>
      </c>
      <c r="I75" s="225" t="s">
        <v>301</v>
      </c>
      <c r="J75" s="226" t="s">
        <v>302</v>
      </c>
      <c r="K75" s="227" t="s">
        <v>302</v>
      </c>
      <c r="L75" s="228">
        <v>1383.837804</v>
      </c>
      <c r="M75" s="229">
        <v>10000</v>
      </c>
      <c r="N75" s="230">
        <v>13838378.04</v>
      </c>
    </row>
    <row r="76" spans="1:14" ht="15">
      <c r="A76" s="221" t="s">
        <v>362</v>
      </c>
      <c r="B76" s="221" t="s">
        <v>362</v>
      </c>
      <c r="C76" s="222" t="s">
        <v>362</v>
      </c>
      <c r="D76" s="223" t="s">
        <v>109</v>
      </c>
      <c r="E76" s="224" t="s">
        <v>310</v>
      </c>
      <c r="F76" s="225" t="s">
        <v>45</v>
      </c>
      <c r="G76" s="223" t="s">
        <v>363</v>
      </c>
      <c r="H76" s="223" t="s">
        <v>364</v>
      </c>
      <c r="I76" s="225" t="s">
        <v>315</v>
      </c>
      <c r="J76" s="226" t="s">
        <v>302</v>
      </c>
      <c r="K76" s="227" t="s">
        <v>302</v>
      </c>
      <c r="L76" s="228">
        <v>845.169438</v>
      </c>
      <c r="M76" s="229">
        <v>9999.145284</v>
      </c>
      <c r="N76" s="230">
        <v>8450972</v>
      </c>
    </row>
    <row r="77" spans="1:14" ht="15">
      <c r="A77" s="221" t="s">
        <v>362</v>
      </c>
      <c r="B77" s="221" t="s">
        <v>362</v>
      </c>
      <c r="C77" s="222" t="s">
        <v>362</v>
      </c>
      <c r="D77" s="223" t="s">
        <v>109</v>
      </c>
      <c r="E77" s="224" t="s">
        <v>310</v>
      </c>
      <c r="F77" s="225" t="s">
        <v>45</v>
      </c>
      <c r="G77" s="223" t="s">
        <v>360</v>
      </c>
      <c r="H77" s="223" t="s">
        <v>361</v>
      </c>
      <c r="I77" s="225" t="s">
        <v>301</v>
      </c>
      <c r="J77" s="226" t="s">
        <v>302</v>
      </c>
      <c r="K77" s="227" t="s">
        <v>302</v>
      </c>
      <c r="L77" s="228">
        <v>2636.761961</v>
      </c>
      <c r="M77" s="229">
        <v>10000</v>
      </c>
      <c r="N77" s="230">
        <v>26367619.61</v>
      </c>
    </row>
    <row r="78" spans="1:14" ht="15">
      <c r="A78" s="221" t="s">
        <v>362</v>
      </c>
      <c r="B78" s="221" t="s">
        <v>362</v>
      </c>
      <c r="C78" s="222" t="s">
        <v>362</v>
      </c>
      <c r="D78" s="223" t="s">
        <v>110</v>
      </c>
      <c r="E78" s="224" t="s">
        <v>310</v>
      </c>
      <c r="F78" s="225" t="s">
        <v>45</v>
      </c>
      <c r="G78" s="223" t="s">
        <v>360</v>
      </c>
      <c r="H78" s="223" t="s">
        <v>361</v>
      </c>
      <c r="I78" s="225" t="s">
        <v>301</v>
      </c>
      <c r="J78" s="226" t="s">
        <v>302</v>
      </c>
      <c r="K78" s="227" t="s">
        <v>302</v>
      </c>
      <c r="L78" s="228">
        <v>3788.464734</v>
      </c>
      <c r="M78" s="229">
        <v>10000</v>
      </c>
      <c r="N78" s="230">
        <v>37884647.34</v>
      </c>
    </row>
    <row r="79" spans="1:14" ht="15">
      <c r="A79" s="221" t="s">
        <v>362</v>
      </c>
      <c r="B79" s="221" t="s">
        <v>362</v>
      </c>
      <c r="C79" s="222" t="s">
        <v>362</v>
      </c>
      <c r="D79" s="223" t="s">
        <v>111</v>
      </c>
      <c r="E79" s="224" t="s">
        <v>310</v>
      </c>
      <c r="F79" s="225" t="s">
        <v>45</v>
      </c>
      <c r="G79" s="223" t="s">
        <v>363</v>
      </c>
      <c r="H79" s="223" t="s">
        <v>364</v>
      </c>
      <c r="I79" s="225" t="s">
        <v>315</v>
      </c>
      <c r="J79" s="226" t="s">
        <v>302</v>
      </c>
      <c r="K79" s="227" t="s">
        <v>302</v>
      </c>
      <c r="L79" s="228">
        <v>47.210911</v>
      </c>
      <c r="M79" s="229">
        <v>9999.145325</v>
      </c>
      <c r="N79" s="230">
        <v>472068.76</v>
      </c>
    </row>
    <row r="80" spans="1:14" ht="15">
      <c r="A80" s="221" t="s">
        <v>362</v>
      </c>
      <c r="B80" s="221" t="s">
        <v>362</v>
      </c>
      <c r="C80" s="222" t="s">
        <v>362</v>
      </c>
      <c r="D80" s="223" t="s">
        <v>111</v>
      </c>
      <c r="E80" s="224" t="s">
        <v>310</v>
      </c>
      <c r="F80" s="225" t="s">
        <v>45</v>
      </c>
      <c r="G80" s="223" t="s">
        <v>360</v>
      </c>
      <c r="H80" s="223" t="s">
        <v>361</v>
      </c>
      <c r="I80" s="225" t="s">
        <v>301</v>
      </c>
      <c r="J80" s="226" t="s">
        <v>302</v>
      </c>
      <c r="K80" s="227" t="s">
        <v>302</v>
      </c>
      <c r="L80" s="228">
        <v>1251.034376</v>
      </c>
      <c r="M80" s="229">
        <v>10000</v>
      </c>
      <c r="N80" s="230">
        <v>12510343.76</v>
      </c>
    </row>
    <row r="81" spans="1:14" ht="15">
      <c r="A81" s="221" t="s">
        <v>362</v>
      </c>
      <c r="B81" s="221" t="s">
        <v>362</v>
      </c>
      <c r="C81" s="222" t="s">
        <v>362</v>
      </c>
      <c r="D81" s="223" t="s">
        <v>112</v>
      </c>
      <c r="E81" s="224" t="s">
        <v>310</v>
      </c>
      <c r="F81" s="225" t="s">
        <v>45</v>
      </c>
      <c r="G81" s="223" t="s">
        <v>363</v>
      </c>
      <c r="H81" s="223" t="s">
        <v>364</v>
      </c>
      <c r="I81" s="225" t="s">
        <v>315</v>
      </c>
      <c r="J81" s="226" t="s">
        <v>302</v>
      </c>
      <c r="K81" s="227" t="s">
        <v>302</v>
      </c>
      <c r="L81" s="228">
        <v>2727.417818</v>
      </c>
      <c r="M81" s="229">
        <v>9999.145279</v>
      </c>
      <c r="N81" s="230">
        <v>27271847</v>
      </c>
    </row>
    <row r="82" spans="1:14" ht="15">
      <c r="A82" s="221" t="s">
        <v>362</v>
      </c>
      <c r="B82" s="221" t="s">
        <v>362</v>
      </c>
      <c r="C82" s="222" t="s">
        <v>362</v>
      </c>
      <c r="D82" s="223" t="s">
        <v>112</v>
      </c>
      <c r="E82" s="224" t="s">
        <v>310</v>
      </c>
      <c r="F82" s="225" t="s">
        <v>45</v>
      </c>
      <c r="G82" s="223" t="s">
        <v>360</v>
      </c>
      <c r="H82" s="223" t="s">
        <v>361</v>
      </c>
      <c r="I82" s="225" t="s">
        <v>301</v>
      </c>
      <c r="J82" s="226" t="s">
        <v>302</v>
      </c>
      <c r="K82" s="227" t="s">
        <v>302</v>
      </c>
      <c r="L82" s="228">
        <v>6591.279694</v>
      </c>
      <c r="M82" s="229">
        <v>10000</v>
      </c>
      <c r="N82" s="230">
        <v>65912796.94</v>
      </c>
    </row>
    <row r="83" spans="1:14" ht="15">
      <c r="A83" s="221" t="s">
        <v>362</v>
      </c>
      <c r="B83" s="221" t="s">
        <v>362</v>
      </c>
      <c r="C83" s="222" t="s">
        <v>362</v>
      </c>
      <c r="D83" s="223" t="s">
        <v>113</v>
      </c>
      <c r="E83" s="224" t="s">
        <v>310</v>
      </c>
      <c r="F83" s="225" t="s">
        <v>45</v>
      </c>
      <c r="G83" s="223" t="s">
        <v>363</v>
      </c>
      <c r="H83" s="223" t="s">
        <v>364</v>
      </c>
      <c r="I83" s="225" t="s">
        <v>315</v>
      </c>
      <c r="J83" s="226" t="s">
        <v>302</v>
      </c>
      <c r="K83" s="227" t="s">
        <v>302</v>
      </c>
      <c r="L83" s="228">
        <v>14797.176706</v>
      </c>
      <c r="M83" s="229">
        <v>9999.145279</v>
      </c>
      <c r="N83" s="230">
        <v>147959119.6</v>
      </c>
    </row>
    <row r="84" spans="1:14" ht="15">
      <c r="A84" s="221" t="s">
        <v>362</v>
      </c>
      <c r="B84" s="221" t="s">
        <v>362</v>
      </c>
      <c r="C84" s="222" t="s">
        <v>362</v>
      </c>
      <c r="D84" s="223" t="s">
        <v>113</v>
      </c>
      <c r="E84" s="224" t="s">
        <v>310</v>
      </c>
      <c r="F84" s="225" t="s">
        <v>45</v>
      </c>
      <c r="G84" s="223" t="s">
        <v>360</v>
      </c>
      <c r="H84" s="223" t="s">
        <v>361</v>
      </c>
      <c r="I84" s="225" t="s">
        <v>301</v>
      </c>
      <c r="J84" s="226" t="s">
        <v>302</v>
      </c>
      <c r="K84" s="227" t="s">
        <v>302</v>
      </c>
      <c r="L84" s="228">
        <v>16900.772621</v>
      </c>
      <c r="M84" s="229">
        <v>10000</v>
      </c>
      <c r="N84" s="230">
        <v>169007726.21</v>
      </c>
    </row>
    <row r="85" spans="1:14" ht="15">
      <c r="A85" s="221" t="s">
        <v>365</v>
      </c>
      <c r="B85" s="221" t="s">
        <v>365</v>
      </c>
      <c r="C85" s="222" t="s">
        <v>365</v>
      </c>
      <c r="D85" s="223" t="s">
        <v>107</v>
      </c>
      <c r="E85" s="224" t="s">
        <v>366</v>
      </c>
      <c r="F85" s="225" t="s">
        <v>367</v>
      </c>
      <c r="G85" s="223" t="s">
        <v>76</v>
      </c>
      <c r="H85" s="223" t="s">
        <v>368</v>
      </c>
      <c r="I85" s="225" t="s">
        <v>315</v>
      </c>
      <c r="J85" s="226" t="s">
        <v>302</v>
      </c>
      <c r="K85" s="227" t="s">
        <v>302</v>
      </c>
      <c r="L85" s="228">
        <v>134</v>
      </c>
      <c r="M85" s="229">
        <v>481531</v>
      </c>
      <c r="N85" s="230">
        <v>64525154</v>
      </c>
    </row>
    <row r="86" spans="1:14" ht="15">
      <c r="A86" s="221" t="s">
        <v>365</v>
      </c>
      <c r="B86" s="221" t="s">
        <v>365</v>
      </c>
      <c r="C86" s="222" t="s">
        <v>365</v>
      </c>
      <c r="D86" s="223" t="s">
        <v>107</v>
      </c>
      <c r="E86" s="224" t="s">
        <v>310</v>
      </c>
      <c r="F86" s="225" t="s">
        <v>45</v>
      </c>
      <c r="G86" s="223" t="s">
        <v>363</v>
      </c>
      <c r="H86" s="223" t="s">
        <v>364</v>
      </c>
      <c r="I86" s="225" t="s">
        <v>301</v>
      </c>
      <c r="J86" s="226" t="s">
        <v>302</v>
      </c>
      <c r="K86" s="227" t="s">
        <v>302</v>
      </c>
      <c r="L86" s="228">
        <v>75931.830895</v>
      </c>
      <c r="M86" s="229">
        <v>10000</v>
      </c>
      <c r="N86" s="230">
        <v>759318308.95</v>
      </c>
    </row>
    <row r="87" spans="1:14" ht="15">
      <c r="A87" s="221" t="s">
        <v>365</v>
      </c>
      <c r="B87" s="221" t="s">
        <v>365</v>
      </c>
      <c r="C87" s="222" t="s">
        <v>365</v>
      </c>
      <c r="D87" s="223" t="s">
        <v>107</v>
      </c>
      <c r="E87" s="224" t="s">
        <v>310</v>
      </c>
      <c r="F87" s="225" t="s">
        <v>45</v>
      </c>
      <c r="G87" s="223" t="s">
        <v>369</v>
      </c>
      <c r="H87" s="223" t="s">
        <v>370</v>
      </c>
      <c r="I87" s="225" t="s">
        <v>315</v>
      </c>
      <c r="J87" s="226" t="s">
        <v>302</v>
      </c>
      <c r="K87" s="227" t="s">
        <v>302</v>
      </c>
      <c r="L87" s="228">
        <v>75931.830859</v>
      </c>
      <c r="M87" s="229">
        <v>9999.167193</v>
      </c>
      <c r="N87" s="230">
        <v>759255072</v>
      </c>
    </row>
    <row r="88" spans="1:14" ht="15">
      <c r="A88" s="221" t="s">
        <v>365</v>
      </c>
      <c r="B88" s="221" t="s">
        <v>365</v>
      </c>
      <c r="C88" s="222" t="s">
        <v>365</v>
      </c>
      <c r="D88" s="223" t="s">
        <v>108</v>
      </c>
      <c r="E88" s="224" t="s">
        <v>366</v>
      </c>
      <c r="F88" s="225" t="s">
        <v>367</v>
      </c>
      <c r="G88" s="223" t="s">
        <v>76</v>
      </c>
      <c r="H88" s="223" t="s">
        <v>368</v>
      </c>
      <c r="I88" s="225" t="s">
        <v>315</v>
      </c>
      <c r="J88" s="226" t="s">
        <v>302</v>
      </c>
      <c r="K88" s="227" t="s">
        <v>302</v>
      </c>
      <c r="L88" s="228">
        <v>103</v>
      </c>
      <c r="M88" s="229">
        <v>481531</v>
      </c>
      <c r="N88" s="230">
        <v>49597693</v>
      </c>
    </row>
    <row r="89" spans="1:14" ht="15">
      <c r="A89" s="221" t="s">
        <v>365</v>
      </c>
      <c r="B89" s="221" t="s">
        <v>365</v>
      </c>
      <c r="C89" s="222" t="s">
        <v>365</v>
      </c>
      <c r="D89" s="223" t="s">
        <v>108</v>
      </c>
      <c r="E89" s="224" t="s">
        <v>310</v>
      </c>
      <c r="F89" s="225" t="s">
        <v>45</v>
      </c>
      <c r="G89" s="223" t="s">
        <v>363</v>
      </c>
      <c r="H89" s="223" t="s">
        <v>364</v>
      </c>
      <c r="I89" s="225" t="s">
        <v>301</v>
      </c>
      <c r="J89" s="226" t="s">
        <v>302</v>
      </c>
      <c r="K89" s="227" t="s">
        <v>302</v>
      </c>
      <c r="L89" s="228">
        <v>59012.754801</v>
      </c>
      <c r="M89" s="229">
        <v>10000</v>
      </c>
      <c r="N89" s="230">
        <v>590127548.01</v>
      </c>
    </row>
    <row r="90" spans="1:14" ht="15">
      <c r="A90" s="221" t="s">
        <v>365</v>
      </c>
      <c r="B90" s="221" t="s">
        <v>365</v>
      </c>
      <c r="C90" s="222" t="s">
        <v>365</v>
      </c>
      <c r="D90" s="223" t="s">
        <v>108</v>
      </c>
      <c r="E90" s="224" t="s">
        <v>310</v>
      </c>
      <c r="F90" s="225" t="s">
        <v>45</v>
      </c>
      <c r="G90" s="223" t="s">
        <v>369</v>
      </c>
      <c r="H90" s="223" t="s">
        <v>370</v>
      </c>
      <c r="I90" s="225" t="s">
        <v>315</v>
      </c>
      <c r="J90" s="226" t="s">
        <v>302</v>
      </c>
      <c r="K90" s="227" t="s">
        <v>302</v>
      </c>
      <c r="L90" s="228">
        <v>59014.516172</v>
      </c>
      <c r="M90" s="229">
        <v>9999.167193</v>
      </c>
      <c r="N90" s="230">
        <v>590096014</v>
      </c>
    </row>
    <row r="91" spans="1:14" ht="15">
      <c r="A91" s="221" t="s">
        <v>365</v>
      </c>
      <c r="B91" s="221" t="s">
        <v>365</v>
      </c>
      <c r="C91" s="222" t="s">
        <v>365</v>
      </c>
      <c r="D91" s="223" t="s">
        <v>109</v>
      </c>
      <c r="E91" s="224" t="s">
        <v>366</v>
      </c>
      <c r="F91" s="225" t="s">
        <v>367</v>
      </c>
      <c r="G91" s="223" t="s">
        <v>76</v>
      </c>
      <c r="H91" s="223" t="s">
        <v>368</v>
      </c>
      <c r="I91" s="225" t="s">
        <v>315</v>
      </c>
      <c r="J91" s="226" t="s">
        <v>302</v>
      </c>
      <c r="K91" s="227" t="s">
        <v>302</v>
      </c>
      <c r="L91" s="228">
        <v>37</v>
      </c>
      <c r="M91" s="229">
        <v>481531</v>
      </c>
      <c r="N91" s="230">
        <v>17816647</v>
      </c>
    </row>
    <row r="92" spans="1:14" ht="15">
      <c r="A92" s="221" t="s">
        <v>365</v>
      </c>
      <c r="B92" s="221" t="s">
        <v>365</v>
      </c>
      <c r="C92" s="222" t="s">
        <v>365</v>
      </c>
      <c r="D92" s="223" t="s">
        <v>109</v>
      </c>
      <c r="E92" s="224" t="s">
        <v>310</v>
      </c>
      <c r="F92" s="225" t="s">
        <v>45</v>
      </c>
      <c r="G92" s="223" t="s">
        <v>363</v>
      </c>
      <c r="H92" s="223" t="s">
        <v>364</v>
      </c>
      <c r="I92" s="225" t="s">
        <v>301</v>
      </c>
      <c r="J92" s="226" t="s">
        <v>302</v>
      </c>
      <c r="K92" s="227" t="s">
        <v>302</v>
      </c>
      <c r="L92" s="228">
        <v>23853.678986</v>
      </c>
      <c r="M92" s="229">
        <v>10000</v>
      </c>
      <c r="N92" s="230">
        <v>238536789.86</v>
      </c>
    </row>
    <row r="93" spans="1:14" ht="15">
      <c r="A93" s="221" t="s">
        <v>365</v>
      </c>
      <c r="B93" s="221" t="s">
        <v>365</v>
      </c>
      <c r="C93" s="222" t="s">
        <v>365</v>
      </c>
      <c r="D93" s="223" t="s">
        <v>109</v>
      </c>
      <c r="E93" s="224" t="s">
        <v>310</v>
      </c>
      <c r="F93" s="225" t="s">
        <v>45</v>
      </c>
      <c r="G93" s="223" t="s">
        <v>369</v>
      </c>
      <c r="H93" s="223" t="s">
        <v>370</v>
      </c>
      <c r="I93" s="225" t="s">
        <v>315</v>
      </c>
      <c r="J93" s="226" t="s">
        <v>302</v>
      </c>
      <c r="K93" s="227" t="s">
        <v>302</v>
      </c>
      <c r="L93" s="228">
        <v>23853.678952</v>
      </c>
      <c r="M93" s="229">
        <v>9999.167193</v>
      </c>
      <c r="N93" s="230">
        <v>238516924</v>
      </c>
    </row>
    <row r="94" spans="1:14" ht="15">
      <c r="A94" s="221" t="s">
        <v>365</v>
      </c>
      <c r="B94" s="221" t="s">
        <v>365</v>
      </c>
      <c r="C94" s="222" t="s">
        <v>365</v>
      </c>
      <c r="D94" s="223" t="s">
        <v>110</v>
      </c>
      <c r="E94" s="224" t="s">
        <v>366</v>
      </c>
      <c r="F94" s="225" t="s">
        <v>367</v>
      </c>
      <c r="G94" s="223" t="s">
        <v>76</v>
      </c>
      <c r="H94" s="223" t="s">
        <v>368</v>
      </c>
      <c r="I94" s="225" t="s">
        <v>315</v>
      </c>
      <c r="J94" s="226" t="s">
        <v>302</v>
      </c>
      <c r="K94" s="227" t="s">
        <v>302</v>
      </c>
      <c r="L94" s="228">
        <v>80</v>
      </c>
      <c r="M94" s="229">
        <v>481531</v>
      </c>
      <c r="N94" s="230">
        <v>38522480</v>
      </c>
    </row>
    <row r="95" spans="1:14" ht="15">
      <c r="A95" s="221" t="s">
        <v>365</v>
      </c>
      <c r="B95" s="221" t="s">
        <v>365</v>
      </c>
      <c r="C95" s="222" t="s">
        <v>365</v>
      </c>
      <c r="D95" s="223" t="s">
        <v>110</v>
      </c>
      <c r="E95" s="224" t="s">
        <v>310</v>
      </c>
      <c r="F95" s="225" t="s">
        <v>45</v>
      </c>
      <c r="G95" s="223" t="s">
        <v>363</v>
      </c>
      <c r="H95" s="223" t="s">
        <v>364</v>
      </c>
      <c r="I95" s="225" t="s">
        <v>301</v>
      </c>
      <c r="J95" s="226" t="s">
        <v>302</v>
      </c>
      <c r="K95" s="227" t="s">
        <v>302</v>
      </c>
      <c r="L95" s="228">
        <v>48629.458737</v>
      </c>
      <c r="M95" s="229">
        <v>10000</v>
      </c>
      <c r="N95" s="230">
        <v>486294587.37</v>
      </c>
    </row>
    <row r="96" spans="1:14" ht="15">
      <c r="A96" s="221" t="s">
        <v>365</v>
      </c>
      <c r="B96" s="221" t="s">
        <v>365</v>
      </c>
      <c r="C96" s="222" t="s">
        <v>365</v>
      </c>
      <c r="D96" s="223" t="s">
        <v>110</v>
      </c>
      <c r="E96" s="224" t="s">
        <v>310</v>
      </c>
      <c r="F96" s="225" t="s">
        <v>45</v>
      </c>
      <c r="G96" s="223" t="s">
        <v>369</v>
      </c>
      <c r="H96" s="223" t="s">
        <v>370</v>
      </c>
      <c r="I96" s="225" t="s">
        <v>315</v>
      </c>
      <c r="J96" s="226" t="s">
        <v>302</v>
      </c>
      <c r="K96" s="227" t="s">
        <v>302</v>
      </c>
      <c r="L96" s="228">
        <v>48629.458697</v>
      </c>
      <c r="M96" s="229">
        <v>9999.167193</v>
      </c>
      <c r="N96" s="230">
        <v>486254088</v>
      </c>
    </row>
    <row r="97" spans="1:14" ht="15">
      <c r="A97" s="221" t="s">
        <v>365</v>
      </c>
      <c r="B97" s="221" t="s">
        <v>365</v>
      </c>
      <c r="C97" s="222" t="s">
        <v>365</v>
      </c>
      <c r="D97" s="223" t="s">
        <v>111</v>
      </c>
      <c r="E97" s="224" t="s">
        <v>366</v>
      </c>
      <c r="F97" s="225" t="s">
        <v>367</v>
      </c>
      <c r="G97" s="223" t="s">
        <v>76</v>
      </c>
      <c r="H97" s="223" t="s">
        <v>368</v>
      </c>
      <c r="I97" s="225" t="s">
        <v>315</v>
      </c>
      <c r="J97" s="226" t="s">
        <v>302</v>
      </c>
      <c r="K97" s="227" t="s">
        <v>302</v>
      </c>
      <c r="L97" s="228">
        <v>25</v>
      </c>
      <c r="M97" s="229">
        <v>481531</v>
      </c>
      <c r="N97" s="230">
        <v>12038275</v>
      </c>
    </row>
    <row r="98" spans="1:14" ht="15">
      <c r="A98" s="221" t="s">
        <v>365</v>
      </c>
      <c r="B98" s="221" t="s">
        <v>365</v>
      </c>
      <c r="C98" s="222" t="s">
        <v>365</v>
      </c>
      <c r="D98" s="223" t="s">
        <v>111</v>
      </c>
      <c r="E98" s="224" t="s">
        <v>310</v>
      </c>
      <c r="F98" s="225" t="s">
        <v>45</v>
      </c>
      <c r="G98" s="223" t="s">
        <v>363</v>
      </c>
      <c r="H98" s="223" t="s">
        <v>364</v>
      </c>
      <c r="I98" s="225" t="s">
        <v>301</v>
      </c>
      <c r="J98" s="226" t="s">
        <v>302</v>
      </c>
      <c r="K98" s="227" t="s">
        <v>302</v>
      </c>
      <c r="L98" s="228">
        <v>14385.10535</v>
      </c>
      <c r="M98" s="229">
        <v>10000</v>
      </c>
      <c r="N98" s="230">
        <v>143851053.5</v>
      </c>
    </row>
    <row r="99" spans="1:14" ht="15">
      <c r="A99" s="221" t="s">
        <v>365</v>
      </c>
      <c r="B99" s="221" t="s">
        <v>365</v>
      </c>
      <c r="C99" s="222" t="s">
        <v>365</v>
      </c>
      <c r="D99" s="223" t="s">
        <v>111</v>
      </c>
      <c r="E99" s="224" t="s">
        <v>310</v>
      </c>
      <c r="F99" s="225" t="s">
        <v>45</v>
      </c>
      <c r="G99" s="223" t="s">
        <v>369</v>
      </c>
      <c r="H99" s="223" t="s">
        <v>370</v>
      </c>
      <c r="I99" s="225" t="s">
        <v>315</v>
      </c>
      <c r="J99" s="226" t="s">
        <v>302</v>
      </c>
      <c r="K99" s="227" t="s">
        <v>302</v>
      </c>
      <c r="L99" s="228">
        <v>14385.105302</v>
      </c>
      <c r="M99" s="229">
        <v>9999.167193</v>
      </c>
      <c r="N99" s="230">
        <v>143839073</v>
      </c>
    </row>
    <row r="100" spans="1:14" ht="15">
      <c r="A100" s="221" t="s">
        <v>365</v>
      </c>
      <c r="B100" s="221" t="s">
        <v>365</v>
      </c>
      <c r="C100" s="222" t="s">
        <v>365</v>
      </c>
      <c r="D100" s="223" t="s">
        <v>112</v>
      </c>
      <c r="E100" s="224" t="s">
        <v>366</v>
      </c>
      <c r="F100" s="225" t="s">
        <v>367</v>
      </c>
      <c r="G100" s="223" t="s">
        <v>76</v>
      </c>
      <c r="H100" s="223" t="s">
        <v>368</v>
      </c>
      <c r="I100" s="225" t="s">
        <v>315</v>
      </c>
      <c r="J100" s="226" t="s">
        <v>302</v>
      </c>
      <c r="K100" s="227" t="s">
        <v>302</v>
      </c>
      <c r="L100" s="228">
        <v>79</v>
      </c>
      <c r="M100" s="229">
        <v>481531</v>
      </c>
      <c r="N100" s="230">
        <v>38040949</v>
      </c>
    </row>
    <row r="101" spans="1:14" ht="15">
      <c r="A101" s="221" t="s">
        <v>365</v>
      </c>
      <c r="B101" s="221" t="s">
        <v>365</v>
      </c>
      <c r="C101" s="222" t="s">
        <v>365</v>
      </c>
      <c r="D101" s="223" t="s">
        <v>112</v>
      </c>
      <c r="E101" s="224" t="s">
        <v>310</v>
      </c>
      <c r="F101" s="225" t="s">
        <v>45</v>
      </c>
      <c r="G101" s="223" t="s">
        <v>363</v>
      </c>
      <c r="H101" s="223" t="s">
        <v>364</v>
      </c>
      <c r="I101" s="225" t="s">
        <v>301</v>
      </c>
      <c r="J101" s="226" t="s">
        <v>302</v>
      </c>
      <c r="K101" s="227" t="s">
        <v>302</v>
      </c>
      <c r="L101" s="228">
        <v>45185.66325</v>
      </c>
      <c r="M101" s="229">
        <v>10000</v>
      </c>
      <c r="N101" s="230">
        <v>451856632.5</v>
      </c>
    </row>
    <row r="102" spans="1:14" ht="15">
      <c r="A102" s="221" t="s">
        <v>365</v>
      </c>
      <c r="B102" s="221" t="s">
        <v>365</v>
      </c>
      <c r="C102" s="222" t="s">
        <v>365</v>
      </c>
      <c r="D102" s="223" t="s">
        <v>112</v>
      </c>
      <c r="E102" s="224" t="s">
        <v>310</v>
      </c>
      <c r="F102" s="225" t="s">
        <v>45</v>
      </c>
      <c r="G102" s="223" t="s">
        <v>369</v>
      </c>
      <c r="H102" s="223" t="s">
        <v>370</v>
      </c>
      <c r="I102" s="225" t="s">
        <v>315</v>
      </c>
      <c r="J102" s="226" t="s">
        <v>302</v>
      </c>
      <c r="K102" s="227" t="s">
        <v>302</v>
      </c>
      <c r="L102" s="228">
        <v>45185.663195</v>
      </c>
      <c r="M102" s="229">
        <v>9999.167193</v>
      </c>
      <c r="N102" s="230">
        <v>451819001</v>
      </c>
    </row>
    <row r="103" spans="1:14" ht="15">
      <c r="A103" s="221" t="s">
        <v>365</v>
      </c>
      <c r="B103" s="221" t="s">
        <v>365</v>
      </c>
      <c r="C103" s="222" t="s">
        <v>365</v>
      </c>
      <c r="D103" s="223" t="s">
        <v>113</v>
      </c>
      <c r="E103" s="224" t="s">
        <v>366</v>
      </c>
      <c r="F103" s="225" t="s">
        <v>367</v>
      </c>
      <c r="G103" s="223" t="s">
        <v>76</v>
      </c>
      <c r="H103" s="223" t="s">
        <v>368</v>
      </c>
      <c r="I103" s="225" t="s">
        <v>315</v>
      </c>
      <c r="J103" s="226" t="s">
        <v>302</v>
      </c>
      <c r="K103" s="227" t="s">
        <v>302</v>
      </c>
      <c r="L103" s="228">
        <v>42</v>
      </c>
      <c r="M103" s="229">
        <v>481531</v>
      </c>
      <c r="N103" s="230">
        <v>20224302</v>
      </c>
    </row>
    <row r="104" spans="1:14" ht="15">
      <c r="A104" s="221" t="s">
        <v>365</v>
      </c>
      <c r="B104" s="221" t="s">
        <v>365</v>
      </c>
      <c r="C104" s="222" t="s">
        <v>365</v>
      </c>
      <c r="D104" s="223" t="s">
        <v>113</v>
      </c>
      <c r="E104" s="224" t="s">
        <v>310</v>
      </c>
      <c r="F104" s="225" t="s">
        <v>45</v>
      </c>
      <c r="G104" s="223" t="s">
        <v>363</v>
      </c>
      <c r="H104" s="223" t="s">
        <v>364</v>
      </c>
      <c r="I104" s="225" t="s">
        <v>301</v>
      </c>
      <c r="J104" s="226" t="s">
        <v>302</v>
      </c>
      <c r="K104" s="227" t="s">
        <v>302</v>
      </c>
      <c r="L104" s="228">
        <v>23999.746571</v>
      </c>
      <c r="M104" s="229">
        <v>10000</v>
      </c>
      <c r="N104" s="230">
        <v>239997465.71</v>
      </c>
    </row>
    <row r="105" spans="1:14" ht="15">
      <c r="A105" s="221" t="s">
        <v>365</v>
      </c>
      <c r="B105" s="221" t="s">
        <v>365</v>
      </c>
      <c r="C105" s="222" t="s">
        <v>365</v>
      </c>
      <c r="D105" s="223" t="s">
        <v>113</v>
      </c>
      <c r="E105" s="224" t="s">
        <v>310</v>
      </c>
      <c r="F105" s="225" t="s">
        <v>45</v>
      </c>
      <c r="G105" s="223" t="s">
        <v>369</v>
      </c>
      <c r="H105" s="223" t="s">
        <v>370</v>
      </c>
      <c r="I105" s="225" t="s">
        <v>315</v>
      </c>
      <c r="J105" s="226" t="s">
        <v>302</v>
      </c>
      <c r="K105" s="227" t="s">
        <v>302</v>
      </c>
      <c r="L105" s="228">
        <v>23999.746824</v>
      </c>
      <c r="M105" s="229">
        <v>9999.167194</v>
      </c>
      <c r="N105" s="230">
        <v>239977481.1</v>
      </c>
    </row>
    <row r="106" spans="1:14" ht="15">
      <c r="A106" s="221" t="s">
        <v>371</v>
      </c>
      <c r="B106" s="221" t="s">
        <v>371</v>
      </c>
      <c r="C106" s="222" t="s">
        <v>371</v>
      </c>
      <c r="D106" s="223" t="s">
        <v>107</v>
      </c>
      <c r="E106" s="224" t="s">
        <v>310</v>
      </c>
      <c r="F106" s="225" t="s">
        <v>45</v>
      </c>
      <c r="G106" s="223" t="s">
        <v>369</v>
      </c>
      <c r="H106" s="223" t="s">
        <v>370</v>
      </c>
      <c r="I106" s="225" t="s">
        <v>301</v>
      </c>
      <c r="J106" s="226" t="s">
        <v>302</v>
      </c>
      <c r="K106" s="227" t="s">
        <v>302</v>
      </c>
      <c r="L106" s="228">
        <v>75931.830859</v>
      </c>
      <c r="M106" s="229">
        <v>10000</v>
      </c>
      <c r="N106" s="230">
        <v>759318308.59</v>
      </c>
    </row>
    <row r="107" spans="1:14" ht="15">
      <c r="A107" s="221" t="s">
        <v>371</v>
      </c>
      <c r="B107" s="221" t="s">
        <v>371</v>
      </c>
      <c r="C107" s="222" t="s">
        <v>371</v>
      </c>
      <c r="D107" s="223" t="s">
        <v>107</v>
      </c>
      <c r="E107" s="224" t="s">
        <v>310</v>
      </c>
      <c r="F107" s="225" t="s">
        <v>45</v>
      </c>
      <c r="G107" s="223" t="s">
        <v>372</v>
      </c>
      <c r="H107" s="223" t="s">
        <v>373</v>
      </c>
      <c r="I107" s="225" t="s">
        <v>315</v>
      </c>
      <c r="J107" s="226" t="s">
        <v>302</v>
      </c>
      <c r="K107" s="227" t="s">
        <v>302</v>
      </c>
      <c r="L107" s="228">
        <v>75931.830856</v>
      </c>
      <c r="M107" s="229">
        <v>9999.137061</v>
      </c>
      <c r="N107" s="230">
        <v>759252784</v>
      </c>
    </row>
    <row r="108" spans="1:14" ht="15">
      <c r="A108" s="221" t="s">
        <v>371</v>
      </c>
      <c r="B108" s="221" t="s">
        <v>371</v>
      </c>
      <c r="C108" s="222" t="s">
        <v>371</v>
      </c>
      <c r="D108" s="223" t="s">
        <v>108</v>
      </c>
      <c r="E108" s="224" t="s">
        <v>310</v>
      </c>
      <c r="F108" s="225" t="s">
        <v>45</v>
      </c>
      <c r="G108" s="223" t="s">
        <v>369</v>
      </c>
      <c r="H108" s="223" t="s">
        <v>370</v>
      </c>
      <c r="I108" s="225" t="s">
        <v>301</v>
      </c>
      <c r="J108" s="226" t="s">
        <v>302</v>
      </c>
      <c r="K108" s="227" t="s">
        <v>302</v>
      </c>
      <c r="L108" s="228">
        <v>59014.516172</v>
      </c>
      <c r="M108" s="229">
        <v>10000</v>
      </c>
      <c r="N108" s="230">
        <v>590145161.72</v>
      </c>
    </row>
    <row r="109" spans="1:14" ht="15">
      <c r="A109" s="221" t="s">
        <v>371</v>
      </c>
      <c r="B109" s="221" t="s">
        <v>371</v>
      </c>
      <c r="C109" s="222" t="s">
        <v>371</v>
      </c>
      <c r="D109" s="223" t="s">
        <v>108</v>
      </c>
      <c r="E109" s="224" t="s">
        <v>310</v>
      </c>
      <c r="F109" s="225" t="s">
        <v>45</v>
      </c>
      <c r="G109" s="223" t="s">
        <v>372</v>
      </c>
      <c r="H109" s="223" t="s">
        <v>373</v>
      </c>
      <c r="I109" s="225" t="s">
        <v>315</v>
      </c>
      <c r="J109" s="226" t="s">
        <v>302</v>
      </c>
      <c r="K109" s="227" t="s">
        <v>302</v>
      </c>
      <c r="L109" s="228">
        <v>59014.516194</v>
      </c>
      <c r="M109" s="229">
        <v>9999.137061</v>
      </c>
      <c r="N109" s="230">
        <v>590094236</v>
      </c>
    </row>
    <row r="110" spans="1:14" ht="15">
      <c r="A110" s="221" t="s">
        <v>371</v>
      </c>
      <c r="B110" s="221" t="s">
        <v>371</v>
      </c>
      <c r="C110" s="222" t="s">
        <v>371</v>
      </c>
      <c r="D110" s="223" t="s">
        <v>109</v>
      </c>
      <c r="E110" s="224" t="s">
        <v>310</v>
      </c>
      <c r="F110" s="225" t="s">
        <v>45</v>
      </c>
      <c r="G110" s="223" t="s">
        <v>369</v>
      </c>
      <c r="H110" s="223" t="s">
        <v>370</v>
      </c>
      <c r="I110" s="225" t="s">
        <v>301</v>
      </c>
      <c r="J110" s="226" t="s">
        <v>302</v>
      </c>
      <c r="K110" s="227" t="s">
        <v>302</v>
      </c>
      <c r="L110" s="228">
        <v>23853.678952</v>
      </c>
      <c r="M110" s="229">
        <v>10000</v>
      </c>
      <c r="N110" s="230">
        <v>238536789.52</v>
      </c>
    </row>
    <row r="111" spans="1:14" ht="15">
      <c r="A111" s="221" t="s">
        <v>371</v>
      </c>
      <c r="B111" s="221" t="s">
        <v>371</v>
      </c>
      <c r="C111" s="222" t="s">
        <v>371</v>
      </c>
      <c r="D111" s="223" t="s">
        <v>109</v>
      </c>
      <c r="E111" s="224" t="s">
        <v>310</v>
      </c>
      <c r="F111" s="225" t="s">
        <v>45</v>
      </c>
      <c r="G111" s="223" t="s">
        <v>372</v>
      </c>
      <c r="H111" s="223" t="s">
        <v>373</v>
      </c>
      <c r="I111" s="225" t="s">
        <v>315</v>
      </c>
      <c r="J111" s="226" t="s">
        <v>302</v>
      </c>
      <c r="K111" s="227" t="s">
        <v>302</v>
      </c>
      <c r="L111" s="228">
        <v>23853.678928</v>
      </c>
      <c r="M111" s="229">
        <v>9999.137061</v>
      </c>
      <c r="N111" s="230">
        <v>238516205</v>
      </c>
    </row>
    <row r="112" spans="1:14" ht="15">
      <c r="A112" s="221" t="s">
        <v>371</v>
      </c>
      <c r="B112" s="221" t="s">
        <v>371</v>
      </c>
      <c r="C112" s="222" t="s">
        <v>371</v>
      </c>
      <c r="D112" s="223" t="s">
        <v>110</v>
      </c>
      <c r="E112" s="224" t="s">
        <v>310</v>
      </c>
      <c r="F112" s="225" t="s">
        <v>45</v>
      </c>
      <c r="G112" s="223" t="s">
        <v>369</v>
      </c>
      <c r="H112" s="223" t="s">
        <v>370</v>
      </c>
      <c r="I112" s="225" t="s">
        <v>301</v>
      </c>
      <c r="J112" s="226" t="s">
        <v>302</v>
      </c>
      <c r="K112" s="227" t="s">
        <v>302</v>
      </c>
      <c r="L112" s="228">
        <v>48629.458697</v>
      </c>
      <c r="M112" s="229">
        <v>10000</v>
      </c>
      <c r="N112" s="230">
        <v>486294586.97</v>
      </c>
    </row>
    <row r="113" spans="1:14" ht="15">
      <c r="A113" s="221" t="s">
        <v>371</v>
      </c>
      <c r="B113" s="221" t="s">
        <v>371</v>
      </c>
      <c r="C113" s="222" t="s">
        <v>371</v>
      </c>
      <c r="D113" s="223" t="s">
        <v>110</v>
      </c>
      <c r="E113" s="224" t="s">
        <v>310</v>
      </c>
      <c r="F113" s="225" t="s">
        <v>45</v>
      </c>
      <c r="G113" s="223" t="s">
        <v>372</v>
      </c>
      <c r="H113" s="223" t="s">
        <v>373</v>
      </c>
      <c r="I113" s="225" t="s">
        <v>315</v>
      </c>
      <c r="J113" s="226" t="s">
        <v>302</v>
      </c>
      <c r="K113" s="227" t="s">
        <v>302</v>
      </c>
      <c r="L113" s="228">
        <v>48629.458727</v>
      </c>
      <c r="M113" s="229">
        <v>9999.137061</v>
      </c>
      <c r="N113" s="230">
        <v>486252623</v>
      </c>
    </row>
    <row r="114" spans="1:14" ht="15">
      <c r="A114" s="221" t="s">
        <v>371</v>
      </c>
      <c r="B114" s="221" t="s">
        <v>371</v>
      </c>
      <c r="C114" s="222" t="s">
        <v>371</v>
      </c>
      <c r="D114" s="223" t="s">
        <v>111</v>
      </c>
      <c r="E114" s="224" t="s">
        <v>310</v>
      </c>
      <c r="F114" s="225" t="s">
        <v>45</v>
      </c>
      <c r="G114" s="223" t="s">
        <v>369</v>
      </c>
      <c r="H114" s="223" t="s">
        <v>370</v>
      </c>
      <c r="I114" s="225" t="s">
        <v>301</v>
      </c>
      <c r="J114" s="226" t="s">
        <v>302</v>
      </c>
      <c r="K114" s="227" t="s">
        <v>302</v>
      </c>
      <c r="L114" s="228">
        <v>14385.105302</v>
      </c>
      <c r="M114" s="229">
        <v>10000</v>
      </c>
      <c r="N114" s="230">
        <v>143851053.02</v>
      </c>
    </row>
    <row r="115" spans="1:14" ht="15">
      <c r="A115" s="221" t="s">
        <v>371</v>
      </c>
      <c r="B115" s="221" t="s">
        <v>371</v>
      </c>
      <c r="C115" s="222" t="s">
        <v>371</v>
      </c>
      <c r="D115" s="223" t="s">
        <v>111</v>
      </c>
      <c r="E115" s="224" t="s">
        <v>310</v>
      </c>
      <c r="F115" s="225" t="s">
        <v>45</v>
      </c>
      <c r="G115" s="223" t="s">
        <v>372</v>
      </c>
      <c r="H115" s="223" t="s">
        <v>373</v>
      </c>
      <c r="I115" s="225" t="s">
        <v>315</v>
      </c>
      <c r="J115" s="226" t="s">
        <v>302</v>
      </c>
      <c r="K115" s="227" t="s">
        <v>302</v>
      </c>
      <c r="L115" s="228">
        <v>14385.105347</v>
      </c>
      <c r="M115" s="229">
        <v>9999.137061</v>
      </c>
      <c r="N115" s="230">
        <v>143838640</v>
      </c>
    </row>
    <row r="116" spans="1:14" ht="15">
      <c r="A116" s="221" t="s">
        <v>371</v>
      </c>
      <c r="B116" s="221" t="s">
        <v>371</v>
      </c>
      <c r="C116" s="222" t="s">
        <v>371</v>
      </c>
      <c r="D116" s="223" t="s">
        <v>112</v>
      </c>
      <c r="E116" s="224" t="s">
        <v>310</v>
      </c>
      <c r="F116" s="225" t="s">
        <v>45</v>
      </c>
      <c r="G116" s="223" t="s">
        <v>369</v>
      </c>
      <c r="H116" s="223" t="s">
        <v>370</v>
      </c>
      <c r="I116" s="225" t="s">
        <v>301</v>
      </c>
      <c r="J116" s="226" t="s">
        <v>302</v>
      </c>
      <c r="K116" s="227" t="s">
        <v>302</v>
      </c>
      <c r="L116" s="228">
        <v>45185.663195</v>
      </c>
      <c r="M116" s="229">
        <v>10000</v>
      </c>
      <c r="N116" s="230">
        <v>451856631.95</v>
      </c>
    </row>
    <row r="117" spans="1:14" ht="15">
      <c r="A117" s="221" t="s">
        <v>371</v>
      </c>
      <c r="B117" s="221" t="s">
        <v>371</v>
      </c>
      <c r="C117" s="222" t="s">
        <v>371</v>
      </c>
      <c r="D117" s="223" t="s">
        <v>112</v>
      </c>
      <c r="E117" s="224" t="s">
        <v>310</v>
      </c>
      <c r="F117" s="225" t="s">
        <v>45</v>
      </c>
      <c r="G117" s="223" t="s">
        <v>372</v>
      </c>
      <c r="H117" s="223" t="s">
        <v>373</v>
      </c>
      <c r="I117" s="225" t="s">
        <v>315</v>
      </c>
      <c r="J117" s="226" t="s">
        <v>302</v>
      </c>
      <c r="K117" s="227" t="s">
        <v>302</v>
      </c>
      <c r="L117" s="228">
        <v>45185.663148</v>
      </c>
      <c r="M117" s="229">
        <v>9999.137061</v>
      </c>
      <c r="N117" s="230">
        <v>451817639</v>
      </c>
    </row>
    <row r="118" spans="1:14" ht="15">
      <c r="A118" s="221" t="s">
        <v>371</v>
      </c>
      <c r="B118" s="221" t="s">
        <v>371</v>
      </c>
      <c r="C118" s="222" t="s">
        <v>371</v>
      </c>
      <c r="D118" s="223" t="s">
        <v>113</v>
      </c>
      <c r="E118" s="224" t="s">
        <v>310</v>
      </c>
      <c r="F118" s="225" t="s">
        <v>45</v>
      </c>
      <c r="G118" s="223" t="s">
        <v>369</v>
      </c>
      <c r="H118" s="223" t="s">
        <v>370</v>
      </c>
      <c r="I118" s="225" t="s">
        <v>301</v>
      </c>
      <c r="J118" s="226" t="s">
        <v>302</v>
      </c>
      <c r="K118" s="227" t="s">
        <v>302</v>
      </c>
      <c r="L118" s="228">
        <v>23999.746824</v>
      </c>
      <c r="M118" s="229">
        <v>10000</v>
      </c>
      <c r="N118" s="230">
        <v>239997468.24</v>
      </c>
    </row>
    <row r="119" spans="1:14" ht="15">
      <c r="A119" s="221" t="s">
        <v>371</v>
      </c>
      <c r="B119" s="221" t="s">
        <v>371</v>
      </c>
      <c r="C119" s="222" t="s">
        <v>371</v>
      </c>
      <c r="D119" s="223" t="s">
        <v>113</v>
      </c>
      <c r="E119" s="224" t="s">
        <v>310</v>
      </c>
      <c r="F119" s="225" t="s">
        <v>45</v>
      </c>
      <c r="G119" s="223" t="s">
        <v>372</v>
      </c>
      <c r="H119" s="223" t="s">
        <v>373</v>
      </c>
      <c r="I119" s="225" t="s">
        <v>315</v>
      </c>
      <c r="J119" s="226" t="s">
        <v>302</v>
      </c>
      <c r="K119" s="227" t="s">
        <v>302</v>
      </c>
      <c r="L119" s="228">
        <v>23999.746801</v>
      </c>
      <c r="M119" s="229">
        <v>9999.137061</v>
      </c>
      <c r="N119" s="230">
        <v>239976757.7</v>
      </c>
    </row>
    <row r="120" spans="1:14" ht="15">
      <c r="A120" s="221" t="s">
        <v>374</v>
      </c>
      <c r="B120" s="221" t="s">
        <v>374</v>
      </c>
      <c r="C120" s="222" t="s">
        <v>374</v>
      </c>
      <c r="D120" s="223" t="s">
        <v>107</v>
      </c>
      <c r="E120" s="224" t="s">
        <v>310</v>
      </c>
      <c r="F120" s="225" t="s">
        <v>45</v>
      </c>
      <c r="G120" s="223" t="s">
        <v>372</v>
      </c>
      <c r="H120" s="223" t="s">
        <v>373</v>
      </c>
      <c r="I120" s="225" t="s">
        <v>301</v>
      </c>
      <c r="J120" s="226" t="s">
        <v>302</v>
      </c>
      <c r="K120" s="227" t="s">
        <v>302</v>
      </c>
      <c r="L120" s="228">
        <v>75931.830856</v>
      </c>
      <c r="M120" s="229">
        <v>10000</v>
      </c>
      <c r="N120" s="230">
        <v>759318308.56</v>
      </c>
    </row>
    <row r="121" spans="1:14" ht="15">
      <c r="A121" s="221" t="s">
        <v>374</v>
      </c>
      <c r="B121" s="221" t="s">
        <v>374</v>
      </c>
      <c r="C121" s="222" t="s">
        <v>374</v>
      </c>
      <c r="D121" s="223" t="s">
        <v>107</v>
      </c>
      <c r="E121" s="224" t="s">
        <v>310</v>
      </c>
      <c r="F121" s="225" t="s">
        <v>45</v>
      </c>
      <c r="G121" s="223" t="s">
        <v>375</v>
      </c>
      <c r="H121" s="223" t="s">
        <v>376</v>
      </c>
      <c r="I121" s="225" t="s">
        <v>315</v>
      </c>
      <c r="J121" s="226" t="s">
        <v>302</v>
      </c>
      <c r="K121" s="227" t="s">
        <v>302</v>
      </c>
      <c r="L121" s="228">
        <v>75931.830856</v>
      </c>
      <c r="M121" s="229">
        <v>9999.1398</v>
      </c>
      <c r="N121" s="230">
        <v>759252992</v>
      </c>
    </row>
    <row r="122" spans="1:14" ht="15">
      <c r="A122" s="221" t="s">
        <v>374</v>
      </c>
      <c r="B122" s="221" t="s">
        <v>374</v>
      </c>
      <c r="C122" s="222" t="s">
        <v>374</v>
      </c>
      <c r="D122" s="223" t="s">
        <v>108</v>
      </c>
      <c r="E122" s="224" t="s">
        <v>310</v>
      </c>
      <c r="F122" s="225" t="s">
        <v>45</v>
      </c>
      <c r="G122" s="223" t="s">
        <v>372</v>
      </c>
      <c r="H122" s="223" t="s">
        <v>373</v>
      </c>
      <c r="I122" s="225" t="s">
        <v>301</v>
      </c>
      <c r="J122" s="226" t="s">
        <v>302</v>
      </c>
      <c r="K122" s="227" t="s">
        <v>302</v>
      </c>
      <c r="L122" s="228">
        <v>59014.516194</v>
      </c>
      <c r="M122" s="229">
        <v>10000</v>
      </c>
      <c r="N122" s="230">
        <v>590145161.94</v>
      </c>
    </row>
    <row r="123" spans="1:14" ht="15">
      <c r="A123" s="221" t="s">
        <v>374</v>
      </c>
      <c r="B123" s="221" t="s">
        <v>374</v>
      </c>
      <c r="C123" s="222" t="s">
        <v>374</v>
      </c>
      <c r="D123" s="223" t="s">
        <v>108</v>
      </c>
      <c r="E123" s="224" t="s">
        <v>310</v>
      </c>
      <c r="F123" s="225" t="s">
        <v>45</v>
      </c>
      <c r="G123" s="223" t="s">
        <v>375</v>
      </c>
      <c r="H123" s="223" t="s">
        <v>376</v>
      </c>
      <c r="I123" s="225" t="s">
        <v>315</v>
      </c>
      <c r="J123" s="226" t="s">
        <v>302</v>
      </c>
      <c r="K123" s="227" t="s">
        <v>302</v>
      </c>
      <c r="L123" s="228">
        <v>59014.516229</v>
      </c>
      <c r="M123" s="229">
        <v>9999.1398</v>
      </c>
      <c r="N123" s="230">
        <v>590094398</v>
      </c>
    </row>
    <row r="124" spans="1:14" ht="15">
      <c r="A124" s="221" t="s">
        <v>374</v>
      </c>
      <c r="B124" s="221" t="s">
        <v>374</v>
      </c>
      <c r="C124" s="222" t="s">
        <v>374</v>
      </c>
      <c r="D124" s="223" t="s">
        <v>109</v>
      </c>
      <c r="E124" s="224" t="s">
        <v>310</v>
      </c>
      <c r="F124" s="225" t="s">
        <v>45</v>
      </c>
      <c r="G124" s="223" t="s">
        <v>372</v>
      </c>
      <c r="H124" s="223" t="s">
        <v>373</v>
      </c>
      <c r="I124" s="225" t="s">
        <v>301</v>
      </c>
      <c r="J124" s="226" t="s">
        <v>302</v>
      </c>
      <c r="K124" s="227" t="s">
        <v>302</v>
      </c>
      <c r="L124" s="228">
        <v>23853.678928</v>
      </c>
      <c r="M124" s="229">
        <v>10000</v>
      </c>
      <c r="N124" s="230">
        <v>238536789.28</v>
      </c>
    </row>
    <row r="125" spans="1:14" ht="15">
      <c r="A125" s="221" t="s">
        <v>374</v>
      </c>
      <c r="B125" s="221" t="s">
        <v>374</v>
      </c>
      <c r="C125" s="222" t="s">
        <v>374</v>
      </c>
      <c r="D125" s="223" t="s">
        <v>109</v>
      </c>
      <c r="E125" s="224" t="s">
        <v>310</v>
      </c>
      <c r="F125" s="225" t="s">
        <v>45</v>
      </c>
      <c r="G125" s="223" t="s">
        <v>375</v>
      </c>
      <c r="H125" s="223" t="s">
        <v>376</v>
      </c>
      <c r="I125" s="225" t="s">
        <v>315</v>
      </c>
      <c r="J125" s="226" t="s">
        <v>302</v>
      </c>
      <c r="K125" s="227" t="s">
        <v>302</v>
      </c>
      <c r="L125" s="228">
        <v>23853.678893</v>
      </c>
      <c r="M125" s="229">
        <v>9999.1398</v>
      </c>
      <c r="N125" s="230">
        <v>238516270</v>
      </c>
    </row>
    <row r="126" spans="1:14" ht="15">
      <c r="A126" s="221" t="s">
        <v>374</v>
      </c>
      <c r="B126" s="221" t="s">
        <v>374</v>
      </c>
      <c r="C126" s="222" t="s">
        <v>374</v>
      </c>
      <c r="D126" s="223" t="s">
        <v>110</v>
      </c>
      <c r="E126" s="224" t="s">
        <v>310</v>
      </c>
      <c r="F126" s="225" t="s">
        <v>45</v>
      </c>
      <c r="G126" s="223" t="s">
        <v>372</v>
      </c>
      <c r="H126" s="223" t="s">
        <v>373</v>
      </c>
      <c r="I126" s="225" t="s">
        <v>301</v>
      </c>
      <c r="J126" s="226" t="s">
        <v>302</v>
      </c>
      <c r="K126" s="227" t="s">
        <v>302</v>
      </c>
      <c r="L126" s="228">
        <v>48629.458727</v>
      </c>
      <c r="M126" s="229">
        <v>10000</v>
      </c>
      <c r="N126" s="230">
        <v>486294587.27</v>
      </c>
    </row>
    <row r="127" spans="1:14" ht="15">
      <c r="A127" s="221" t="s">
        <v>374</v>
      </c>
      <c r="B127" s="221" t="s">
        <v>374</v>
      </c>
      <c r="C127" s="222" t="s">
        <v>374</v>
      </c>
      <c r="D127" s="223" t="s">
        <v>110</v>
      </c>
      <c r="E127" s="224" t="s">
        <v>310</v>
      </c>
      <c r="F127" s="225" t="s">
        <v>45</v>
      </c>
      <c r="G127" s="223" t="s">
        <v>375</v>
      </c>
      <c r="H127" s="223" t="s">
        <v>376</v>
      </c>
      <c r="I127" s="225" t="s">
        <v>315</v>
      </c>
      <c r="J127" s="226" t="s">
        <v>302</v>
      </c>
      <c r="K127" s="227" t="s">
        <v>302</v>
      </c>
      <c r="L127" s="228">
        <v>48629.458706</v>
      </c>
      <c r="M127" s="229">
        <v>9999.1398</v>
      </c>
      <c r="N127" s="230">
        <v>486252756</v>
      </c>
    </row>
    <row r="128" spans="1:14" ht="15">
      <c r="A128" s="221" t="s">
        <v>374</v>
      </c>
      <c r="B128" s="221" t="s">
        <v>374</v>
      </c>
      <c r="C128" s="222" t="s">
        <v>374</v>
      </c>
      <c r="D128" s="223" t="s">
        <v>111</v>
      </c>
      <c r="E128" s="224" t="s">
        <v>310</v>
      </c>
      <c r="F128" s="225" t="s">
        <v>45</v>
      </c>
      <c r="G128" s="223" t="s">
        <v>372</v>
      </c>
      <c r="H128" s="223" t="s">
        <v>373</v>
      </c>
      <c r="I128" s="225" t="s">
        <v>301</v>
      </c>
      <c r="J128" s="226" t="s">
        <v>302</v>
      </c>
      <c r="K128" s="227" t="s">
        <v>302</v>
      </c>
      <c r="L128" s="228">
        <v>14385.105347</v>
      </c>
      <c r="M128" s="229">
        <v>10000</v>
      </c>
      <c r="N128" s="230">
        <v>143851053.47</v>
      </c>
    </row>
    <row r="129" spans="1:14" ht="15">
      <c r="A129" s="221" t="s">
        <v>374</v>
      </c>
      <c r="B129" s="221" t="s">
        <v>374</v>
      </c>
      <c r="C129" s="222" t="s">
        <v>374</v>
      </c>
      <c r="D129" s="223" t="s">
        <v>111</v>
      </c>
      <c r="E129" s="224" t="s">
        <v>310</v>
      </c>
      <c r="F129" s="225" t="s">
        <v>45</v>
      </c>
      <c r="G129" s="223" t="s">
        <v>375</v>
      </c>
      <c r="H129" s="223" t="s">
        <v>376</v>
      </c>
      <c r="I129" s="225" t="s">
        <v>315</v>
      </c>
      <c r="J129" s="226" t="s">
        <v>302</v>
      </c>
      <c r="K129" s="227" t="s">
        <v>302</v>
      </c>
      <c r="L129" s="228">
        <v>14385.105307</v>
      </c>
      <c r="M129" s="229">
        <v>9999.1398</v>
      </c>
      <c r="N129" s="230">
        <v>143838679</v>
      </c>
    </row>
    <row r="130" spans="1:14" ht="15">
      <c r="A130" s="221" t="s">
        <v>374</v>
      </c>
      <c r="B130" s="221" t="s">
        <v>374</v>
      </c>
      <c r="C130" s="222" t="s">
        <v>374</v>
      </c>
      <c r="D130" s="223" t="s">
        <v>112</v>
      </c>
      <c r="E130" s="224" t="s">
        <v>310</v>
      </c>
      <c r="F130" s="225" t="s">
        <v>45</v>
      </c>
      <c r="G130" s="223" t="s">
        <v>372</v>
      </c>
      <c r="H130" s="223" t="s">
        <v>373</v>
      </c>
      <c r="I130" s="225" t="s">
        <v>301</v>
      </c>
      <c r="J130" s="226" t="s">
        <v>302</v>
      </c>
      <c r="K130" s="227" t="s">
        <v>302</v>
      </c>
      <c r="L130" s="228">
        <v>45185.663148</v>
      </c>
      <c r="M130" s="229">
        <v>10000</v>
      </c>
      <c r="N130" s="230">
        <v>451856631.48</v>
      </c>
    </row>
    <row r="131" spans="1:14" ht="15">
      <c r="A131" s="221" t="s">
        <v>374</v>
      </c>
      <c r="B131" s="221" t="s">
        <v>374</v>
      </c>
      <c r="C131" s="222" t="s">
        <v>374</v>
      </c>
      <c r="D131" s="223" t="s">
        <v>112</v>
      </c>
      <c r="E131" s="224" t="s">
        <v>310</v>
      </c>
      <c r="F131" s="225" t="s">
        <v>45</v>
      </c>
      <c r="G131" s="223" t="s">
        <v>375</v>
      </c>
      <c r="H131" s="223" t="s">
        <v>376</v>
      </c>
      <c r="I131" s="225" t="s">
        <v>315</v>
      </c>
      <c r="J131" s="226" t="s">
        <v>302</v>
      </c>
      <c r="K131" s="227" t="s">
        <v>302</v>
      </c>
      <c r="L131" s="228">
        <v>45185.663171</v>
      </c>
      <c r="M131" s="229">
        <v>9999.1398</v>
      </c>
      <c r="N131" s="230">
        <v>451817763</v>
      </c>
    </row>
    <row r="132" spans="1:14" ht="15">
      <c r="A132" s="221" t="s">
        <v>374</v>
      </c>
      <c r="B132" s="221" t="s">
        <v>374</v>
      </c>
      <c r="C132" s="222" t="s">
        <v>374</v>
      </c>
      <c r="D132" s="223" t="s">
        <v>113</v>
      </c>
      <c r="E132" s="224" t="s">
        <v>310</v>
      </c>
      <c r="F132" s="225" t="s">
        <v>45</v>
      </c>
      <c r="G132" s="223" t="s">
        <v>372</v>
      </c>
      <c r="H132" s="223" t="s">
        <v>373</v>
      </c>
      <c r="I132" s="225" t="s">
        <v>301</v>
      </c>
      <c r="J132" s="226" t="s">
        <v>302</v>
      </c>
      <c r="K132" s="227" t="s">
        <v>302</v>
      </c>
      <c r="L132" s="228">
        <v>23999.746801</v>
      </c>
      <c r="M132" s="229">
        <v>10000</v>
      </c>
      <c r="N132" s="230">
        <v>239997468.01</v>
      </c>
    </row>
    <row r="133" spans="1:14" ht="15">
      <c r="A133" s="221" t="s">
        <v>374</v>
      </c>
      <c r="B133" s="221" t="s">
        <v>374</v>
      </c>
      <c r="C133" s="222" t="s">
        <v>374</v>
      </c>
      <c r="D133" s="223" t="s">
        <v>113</v>
      </c>
      <c r="E133" s="224" t="s">
        <v>310</v>
      </c>
      <c r="F133" s="225" t="s">
        <v>45</v>
      </c>
      <c r="G133" s="223" t="s">
        <v>375</v>
      </c>
      <c r="H133" s="223" t="s">
        <v>376</v>
      </c>
      <c r="I133" s="225" t="s">
        <v>315</v>
      </c>
      <c r="J133" s="226" t="s">
        <v>302</v>
      </c>
      <c r="K133" s="227" t="s">
        <v>302</v>
      </c>
      <c r="L133" s="228">
        <v>23999.746838</v>
      </c>
      <c r="M133" s="229">
        <v>9999.1398</v>
      </c>
      <c r="N133" s="230">
        <v>239976823.8</v>
      </c>
    </row>
    <row r="134" spans="1:14" ht="15">
      <c r="A134" s="221" t="s">
        <v>377</v>
      </c>
      <c r="B134" s="221" t="s">
        <v>377</v>
      </c>
      <c r="C134" s="222" t="s">
        <v>377</v>
      </c>
      <c r="D134" s="223" t="s">
        <v>107</v>
      </c>
      <c r="E134" s="224" t="s">
        <v>310</v>
      </c>
      <c r="F134" s="225" t="s">
        <v>45</v>
      </c>
      <c r="G134" s="223" t="s">
        <v>375</v>
      </c>
      <c r="H134" s="223" t="s">
        <v>376</v>
      </c>
      <c r="I134" s="225" t="s">
        <v>301</v>
      </c>
      <c r="J134" s="226" t="s">
        <v>302</v>
      </c>
      <c r="K134" s="227" t="s">
        <v>302</v>
      </c>
      <c r="L134" s="228">
        <v>75931.830856</v>
      </c>
      <c r="M134" s="229">
        <v>10000</v>
      </c>
      <c r="N134" s="230">
        <v>759318308.56</v>
      </c>
    </row>
    <row r="135" spans="1:14" ht="15">
      <c r="A135" s="221" t="s">
        <v>377</v>
      </c>
      <c r="B135" s="221" t="s">
        <v>377</v>
      </c>
      <c r="C135" s="222" t="s">
        <v>377</v>
      </c>
      <c r="D135" s="223" t="s">
        <v>107</v>
      </c>
      <c r="E135" s="224" t="s">
        <v>310</v>
      </c>
      <c r="F135" s="225" t="s">
        <v>45</v>
      </c>
      <c r="G135" s="223" t="s">
        <v>378</v>
      </c>
      <c r="H135" s="223" t="s">
        <v>379</v>
      </c>
      <c r="I135" s="225" t="s">
        <v>315</v>
      </c>
      <c r="J135" s="226" t="s">
        <v>302</v>
      </c>
      <c r="K135" s="227" t="s">
        <v>302</v>
      </c>
      <c r="L135" s="228">
        <v>76017.908658</v>
      </c>
      <c r="M135" s="229">
        <v>9997.428059</v>
      </c>
      <c r="N135" s="230">
        <v>759983573</v>
      </c>
    </row>
    <row r="136" spans="1:14" ht="15">
      <c r="A136" s="221" t="s">
        <v>377</v>
      </c>
      <c r="B136" s="221" t="s">
        <v>377</v>
      </c>
      <c r="C136" s="222" t="s">
        <v>377</v>
      </c>
      <c r="D136" s="223" t="s">
        <v>108</v>
      </c>
      <c r="E136" s="224" t="s">
        <v>310</v>
      </c>
      <c r="F136" s="225" t="s">
        <v>45</v>
      </c>
      <c r="G136" s="223" t="s">
        <v>375</v>
      </c>
      <c r="H136" s="223" t="s">
        <v>376</v>
      </c>
      <c r="I136" s="225" t="s">
        <v>301</v>
      </c>
      <c r="J136" s="226" t="s">
        <v>302</v>
      </c>
      <c r="K136" s="227" t="s">
        <v>302</v>
      </c>
      <c r="L136" s="228">
        <v>59014.516229</v>
      </c>
      <c r="M136" s="229">
        <v>10000</v>
      </c>
      <c r="N136" s="230">
        <v>590145162.29</v>
      </c>
    </row>
    <row r="137" spans="1:14" ht="15">
      <c r="A137" s="221" t="s">
        <v>377</v>
      </c>
      <c r="B137" s="221" t="s">
        <v>377</v>
      </c>
      <c r="C137" s="222" t="s">
        <v>377</v>
      </c>
      <c r="D137" s="223" t="s">
        <v>108</v>
      </c>
      <c r="E137" s="224" t="s">
        <v>310</v>
      </c>
      <c r="F137" s="225" t="s">
        <v>45</v>
      </c>
      <c r="G137" s="223" t="s">
        <v>378</v>
      </c>
      <c r="H137" s="223" t="s">
        <v>379</v>
      </c>
      <c r="I137" s="225" t="s">
        <v>315</v>
      </c>
      <c r="J137" s="226" t="s">
        <v>302</v>
      </c>
      <c r="K137" s="227" t="s">
        <v>302</v>
      </c>
      <c r="L137" s="228">
        <v>58814.001715</v>
      </c>
      <c r="M137" s="229">
        <v>9997.428059</v>
      </c>
      <c r="N137" s="230">
        <v>587988751</v>
      </c>
    </row>
    <row r="138" spans="1:14" ht="15">
      <c r="A138" s="221" t="s">
        <v>377</v>
      </c>
      <c r="B138" s="221" t="s">
        <v>377</v>
      </c>
      <c r="C138" s="222" t="s">
        <v>377</v>
      </c>
      <c r="D138" s="223" t="s">
        <v>109</v>
      </c>
      <c r="E138" s="224" t="s">
        <v>310</v>
      </c>
      <c r="F138" s="225" t="s">
        <v>45</v>
      </c>
      <c r="G138" s="223" t="s">
        <v>375</v>
      </c>
      <c r="H138" s="223" t="s">
        <v>376</v>
      </c>
      <c r="I138" s="225" t="s">
        <v>301</v>
      </c>
      <c r="J138" s="226" t="s">
        <v>302</v>
      </c>
      <c r="K138" s="227" t="s">
        <v>302</v>
      </c>
      <c r="L138" s="228">
        <v>23853.678893</v>
      </c>
      <c r="M138" s="229">
        <v>10000</v>
      </c>
      <c r="N138" s="230">
        <v>238536788.93</v>
      </c>
    </row>
    <row r="139" spans="1:14" ht="15">
      <c r="A139" s="221" t="s">
        <v>377</v>
      </c>
      <c r="B139" s="221" t="s">
        <v>377</v>
      </c>
      <c r="C139" s="222" t="s">
        <v>377</v>
      </c>
      <c r="D139" s="223" t="s">
        <v>109</v>
      </c>
      <c r="E139" s="224" t="s">
        <v>310</v>
      </c>
      <c r="F139" s="225" t="s">
        <v>45</v>
      </c>
      <c r="G139" s="223" t="s">
        <v>378</v>
      </c>
      <c r="H139" s="223" t="s">
        <v>379</v>
      </c>
      <c r="I139" s="225" t="s">
        <v>315</v>
      </c>
      <c r="J139" s="226" t="s">
        <v>302</v>
      </c>
      <c r="K139" s="227" t="s">
        <v>302</v>
      </c>
      <c r="L139" s="228">
        <v>23880.265063</v>
      </c>
      <c r="M139" s="229">
        <v>9997.428059</v>
      </c>
      <c r="N139" s="230">
        <v>238741232</v>
      </c>
    </row>
    <row r="140" spans="1:14" ht="15">
      <c r="A140" s="221" t="s">
        <v>377</v>
      </c>
      <c r="B140" s="221" t="s">
        <v>377</v>
      </c>
      <c r="C140" s="222" t="s">
        <v>377</v>
      </c>
      <c r="D140" s="223" t="s">
        <v>110</v>
      </c>
      <c r="E140" s="224" t="s">
        <v>310</v>
      </c>
      <c r="F140" s="225" t="s">
        <v>45</v>
      </c>
      <c r="G140" s="223" t="s">
        <v>375</v>
      </c>
      <c r="H140" s="223" t="s">
        <v>376</v>
      </c>
      <c r="I140" s="225" t="s">
        <v>301</v>
      </c>
      <c r="J140" s="226" t="s">
        <v>302</v>
      </c>
      <c r="K140" s="227" t="s">
        <v>302</v>
      </c>
      <c r="L140" s="228">
        <v>48629.458706</v>
      </c>
      <c r="M140" s="229">
        <v>10000</v>
      </c>
      <c r="N140" s="230">
        <v>486294587.06</v>
      </c>
    </row>
    <row r="141" spans="1:14" ht="15">
      <c r="A141" s="221" t="s">
        <v>377</v>
      </c>
      <c r="B141" s="221" t="s">
        <v>377</v>
      </c>
      <c r="C141" s="222" t="s">
        <v>377</v>
      </c>
      <c r="D141" s="223" t="s">
        <v>110</v>
      </c>
      <c r="E141" s="224" t="s">
        <v>310</v>
      </c>
      <c r="F141" s="225" t="s">
        <v>45</v>
      </c>
      <c r="G141" s="223" t="s">
        <v>378</v>
      </c>
      <c r="H141" s="223" t="s">
        <v>379</v>
      </c>
      <c r="I141" s="225" t="s">
        <v>315</v>
      </c>
      <c r="J141" s="226" t="s">
        <v>302</v>
      </c>
      <c r="K141" s="227" t="s">
        <v>302</v>
      </c>
      <c r="L141" s="228">
        <v>48558.393333</v>
      </c>
      <c r="M141" s="229">
        <v>9997.428059</v>
      </c>
      <c r="N141" s="230">
        <v>485459044</v>
      </c>
    </row>
    <row r="142" spans="1:14" ht="15">
      <c r="A142" s="221" t="s">
        <v>377</v>
      </c>
      <c r="B142" s="221" t="s">
        <v>377</v>
      </c>
      <c r="C142" s="222" t="s">
        <v>377</v>
      </c>
      <c r="D142" s="223" t="s">
        <v>111</v>
      </c>
      <c r="E142" s="224" t="s">
        <v>310</v>
      </c>
      <c r="F142" s="225" t="s">
        <v>45</v>
      </c>
      <c r="G142" s="223" t="s">
        <v>375</v>
      </c>
      <c r="H142" s="223" t="s">
        <v>376</v>
      </c>
      <c r="I142" s="225" t="s">
        <v>301</v>
      </c>
      <c r="J142" s="226" t="s">
        <v>302</v>
      </c>
      <c r="K142" s="227" t="s">
        <v>302</v>
      </c>
      <c r="L142" s="228">
        <v>14385.105307</v>
      </c>
      <c r="M142" s="229">
        <v>10000</v>
      </c>
      <c r="N142" s="230">
        <v>143851053.07</v>
      </c>
    </row>
    <row r="143" spans="1:14" ht="15">
      <c r="A143" s="221" t="s">
        <v>377</v>
      </c>
      <c r="B143" s="221" t="s">
        <v>377</v>
      </c>
      <c r="C143" s="222" t="s">
        <v>377</v>
      </c>
      <c r="D143" s="223" t="s">
        <v>111</v>
      </c>
      <c r="E143" s="224" t="s">
        <v>310</v>
      </c>
      <c r="F143" s="225" t="s">
        <v>45</v>
      </c>
      <c r="G143" s="223" t="s">
        <v>378</v>
      </c>
      <c r="H143" s="223" t="s">
        <v>379</v>
      </c>
      <c r="I143" s="225" t="s">
        <v>315</v>
      </c>
      <c r="J143" s="226" t="s">
        <v>302</v>
      </c>
      <c r="K143" s="227" t="s">
        <v>302</v>
      </c>
      <c r="L143" s="228">
        <v>14393.946738</v>
      </c>
      <c r="M143" s="229">
        <v>9997.428059</v>
      </c>
      <c r="N143" s="230">
        <v>143902447</v>
      </c>
    </row>
    <row r="144" spans="1:14" ht="15">
      <c r="A144" s="221" t="s">
        <v>377</v>
      </c>
      <c r="B144" s="221" t="s">
        <v>377</v>
      </c>
      <c r="C144" s="222" t="s">
        <v>377</v>
      </c>
      <c r="D144" s="223" t="s">
        <v>112</v>
      </c>
      <c r="E144" s="224" t="s">
        <v>310</v>
      </c>
      <c r="F144" s="225" t="s">
        <v>45</v>
      </c>
      <c r="G144" s="223" t="s">
        <v>375</v>
      </c>
      <c r="H144" s="223" t="s">
        <v>376</v>
      </c>
      <c r="I144" s="225" t="s">
        <v>301</v>
      </c>
      <c r="J144" s="226" t="s">
        <v>302</v>
      </c>
      <c r="K144" s="227" t="s">
        <v>302</v>
      </c>
      <c r="L144" s="228">
        <v>45185.663171</v>
      </c>
      <c r="M144" s="229">
        <v>10000</v>
      </c>
      <c r="N144" s="230">
        <v>451856631.71</v>
      </c>
    </row>
    <row r="145" spans="1:14" ht="15">
      <c r="A145" s="221" t="s">
        <v>377</v>
      </c>
      <c r="B145" s="221" t="s">
        <v>377</v>
      </c>
      <c r="C145" s="222" t="s">
        <v>377</v>
      </c>
      <c r="D145" s="223" t="s">
        <v>112</v>
      </c>
      <c r="E145" s="224" t="s">
        <v>310</v>
      </c>
      <c r="F145" s="225" t="s">
        <v>45</v>
      </c>
      <c r="G145" s="223" t="s">
        <v>378</v>
      </c>
      <c r="H145" s="223" t="s">
        <v>379</v>
      </c>
      <c r="I145" s="225" t="s">
        <v>315</v>
      </c>
      <c r="J145" s="226" t="s">
        <v>302</v>
      </c>
      <c r="K145" s="227" t="s">
        <v>302</v>
      </c>
      <c r="L145" s="228">
        <v>45246.769002</v>
      </c>
      <c r="M145" s="229">
        <v>9997.428059</v>
      </c>
      <c r="N145" s="230">
        <v>452351318</v>
      </c>
    </row>
    <row r="146" spans="1:14" ht="15">
      <c r="A146" s="221" t="s">
        <v>377</v>
      </c>
      <c r="B146" s="221" t="s">
        <v>377</v>
      </c>
      <c r="C146" s="222" t="s">
        <v>377</v>
      </c>
      <c r="D146" s="223" t="s">
        <v>113</v>
      </c>
      <c r="E146" s="224" t="s">
        <v>310</v>
      </c>
      <c r="F146" s="225" t="s">
        <v>45</v>
      </c>
      <c r="G146" s="223" t="s">
        <v>375</v>
      </c>
      <c r="H146" s="223" t="s">
        <v>376</v>
      </c>
      <c r="I146" s="225" t="s">
        <v>301</v>
      </c>
      <c r="J146" s="226" t="s">
        <v>302</v>
      </c>
      <c r="K146" s="227" t="s">
        <v>302</v>
      </c>
      <c r="L146" s="228">
        <v>23999.746838</v>
      </c>
      <c r="M146" s="229">
        <v>10000</v>
      </c>
      <c r="N146" s="230">
        <v>239997468.38</v>
      </c>
    </row>
    <row r="147" spans="1:14" ht="15">
      <c r="A147" s="221" t="s">
        <v>377</v>
      </c>
      <c r="B147" s="221" t="s">
        <v>377</v>
      </c>
      <c r="C147" s="222" t="s">
        <v>377</v>
      </c>
      <c r="D147" s="223" t="s">
        <v>113</v>
      </c>
      <c r="E147" s="224" t="s">
        <v>310</v>
      </c>
      <c r="F147" s="225" t="s">
        <v>45</v>
      </c>
      <c r="G147" s="223" t="s">
        <v>378</v>
      </c>
      <c r="H147" s="223" t="s">
        <v>379</v>
      </c>
      <c r="I147" s="225" t="s">
        <v>315</v>
      </c>
      <c r="J147" s="226" t="s">
        <v>302</v>
      </c>
      <c r="K147" s="227" t="s">
        <v>302</v>
      </c>
      <c r="L147" s="228">
        <v>24088.71549</v>
      </c>
      <c r="M147" s="229">
        <v>9997.428057</v>
      </c>
      <c r="N147" s="230">
        <v>240825200.1</v>
      </c>
    </row>
    <row r="148" spans="1:14" ht="15">
      <c r="A148" s="221" t="s">
        <v>380</v>
      </c>
      <c r="B148" s="221" t="s">
        <v>380</v>
      </c>
      <c r="C148" s="222" t="s">
        <v>380</v>
      </c>
      <c r="D148" s="223" t="s">
        <v>107</v>
      </c>
      <c r="E148" s="224" t="s">
        <v>310</v>
      </c>
      <c r="F148" s="225" t="s">
        <v>45</v>
      </c>
      <c r="G148" s="223" t="s">
        <v>378</v>
      </c>
      <c r="H148" s="223" t="s">
        <v>379</v>
      </c>
      <c r="I148" s="225" t="s">
        <v>301</v>
      </c>
      <c r="J148" s="226" t="s">
        <v>302</v>
      </c>
      <c r="K148" s="227" t="s">
        <v>302</v>
      </c>
      <c r="L148" s="228">
        <v>76017.908658</v>
      </c>
      <c r="M148" s="229">
        <v>10000</v>
      </c>
      <c r="N148" s="230">
        <v>760179086.58</v>
      </c>
    </row>
    <row r="149" spans="1:14" ht="15">
      <c r="A149" s="221" t="s">
        <v>380</v>
      </c>
      <c r="B149" s="221" t="s">
        <v>380</v>
      </c>
      <c r="C149" s="222" t="s">
        <v>380</v>
      </c>
      <c r="D149" s="223" t="s">
        <v>107</v>
      </c>
      <c r="E149" s="224" t="s">
        <v>310</v>
      </c>
      <c r="F149" s="225" t="s">
        <v>45</v>
      </c>
      <c r="G149" s="223" t="s">
        <v>381</v>
      </c>
      <c r="H149" s="223" t="s">
        <v>382</v>
      </c>
      <c r="I149" s="225" t="s">
        <v>315</v>
      </c>
      <c r="J149" s="226" t="s">
        <v>302</v>
      </c>
      <c r="K149" s="227" t="s">
        <v>302</v>
      </c>
      <c r="L149" s="228">
        <v>76017.908667</v>
      </c>
      <c r="M149" s="229">
        <v>9999.150757</v>
      </c>
      <c r="N149" s="230">
        <v>760114529</v>
      </c>
    </row>
    <row r="150" spans="1:14" ht="15">
      <c r="A150" s="221" t="s">
        <v>380</v>
      </c>
      <c r="B150" s="221" t="s">
        <v>380</v>
      </c>
      <c r="C150" s="222" t="s">
        <v>380</v>
      </c>
      <c r="D150" s="223" t="s">
        <v>108</v>
      </c>
      <c r="E150" s="224" t="s">
        <v>310</v>
      </c>
      <c r="F150" s="225" t="s">
        <v>45</v>
      </c>
      <c r="G150" s="223" t="s">
        <v>378</v>
      </c>
      <c r="H150" s="223" t="s">
        <v>379</v>
      </c>
      <c r="I150" s="225" t="s">
        <v>301</v>
      </c>
      <c r="J150" s="226" t="s">
        <v>302</v>
      </c>
      <c r="K150" s="227" t="s">
        <v>302</v>
      </c>
      <c r="L150" s="228">
        <v>58814.001715</v>
      </c>
      <c r="M150" s="229">
        <v>10000</v>
      </c>
      <c r="N150" s="230">
        <v>588140017.15</v>
      </c>
    </row>
    <row r="151" spans="1:14" ht="15">
      <c r="A151" s="221" t="s">
        <v>380</v>
      </c>
      <c r="B151" s="221" t="s">
        <v>380</v>
      </c>
      <c r="C151" s="222" t="s">
        <v>380</v>
      </c>
      <c r="D151" s="223" t="s">
        <v>108</v>
      </c>
      <c r="E151" s="224" t="s">
        <v>310</v>
      </c>
      <c r="F151" s="225" t="s">
        <v>45</v>
      </c>
      <c r="G151" s="223" t="s">
        <v>381</v>
      </c>
      <c r="H151" s="223" t="s">
        <v>382</v>
      </c>
      <c r="I151" s="225" t="s">
        <v>315</v>
      </c>
      <c r="J151" s="226" t="s">
        <v>302</v>
      </c>
      <c r="K151" s="227" t="s">
        <v>302</v>
      </c>
      <c r="L151" s="228">
        <v>58814.001738</v>
      </c>
      <c r="M151" s="229">
        <v>9999.150757</v>
      </c>
      <c r="N151" s="230">
        <v>588090070</v>
      </c>
    </row>
    <row r="152" spans="1:14" ht="15">
      <c r="A152" s="221" t="s">
        <v>380</v>
      </c>
      <c r="B152" s="221" t="s">
        <v>380</v>
      </c>
      <c r="C152" s="222" t="s">
        <v>380</v>
      </c>
      <c r="D152" s="223" t="s">
        <v>109</v>
      </c>
      <c r="E152" s="224" t="s">
        <v>310</v>
      </c>
      <c r="F152" s="225" t="s">
        <v>45</v>
      </c>
      <c r="G152" s="223" t="s">
        <v>378</v>
      </c>
      <c r="H152" s="223" t="s">
        <v>379</v>
      </c>
      <c r="I152" s="225" t="s">
        <v>301</v>
      </c>
      <c r="J152" s="226" t="s">
        <v>302</v>
      </c>
      <c r="K152" s="227" t="s">
        <v>302</v>
      </c>
      <c r="L152" s="228">
        <v>23880.265063</v>
      </c>
      <c r="M152" s="229">
        <v>10000</v>
      </c>
      <c r="N152" s="230">
        <v>238802650.63</v>
      </c>
    </row>
    <row r="153" spans="1:14" ht="15">
      <c r="A153" s="221" t="s">
        <v>380</v>
      </c>
      <c r="B153" s="221" t="s">
        <v>380</v>
      </c>
      <c r="C153" s="222" t="s">
        <v>380</v>
      </c>
      <c r="D153" s="223" t="s">
        <v>109</v>
      </c>
      <c r="E153" s="224" t="s">
        <v>310</v>
      </c>
      <c r="F153" s="225" t="s">
        <v>45</v>
      </c>
      <c r="G153" s="223" t="s">
        <v>381</v>
      </c>
      <c r="H153" s="223" t="s">
        <v>382</v>
      </c>
      <c r="I153" s="225" t="s">
        <v>315</v>
      </c>
      <c r="J153" s="226" t="s">
        <v>302</v>
      </c>
      <c r="K153" s="227" t="s">
        <v>302</v>
      </c>
      <c r="L153" s="228">
        <v>23880.265015</v>
      </c>
      <c r="M153" s="229">
        <v>9999.150757</v>
      </c>
      <c r="N153" s="230">
        <v>238782370</v>
      </c>
    </row>
    <row r="154" spans="1:14" ht="15">
      <c r="A154" s="221" t="s">
        <v>380</v>
      </c>
      <c r="B154" s="221" t="s">
        <v>380</v>
      </c>
      <c r="C154" s="222" t="s">
        <v>380</v>
      </c>
      <c r="D154" s="223" t="s">
        <v>110</v>
      </c>
      <c r="E154" s="224" t="s">
        <v>310</v>
      </c>
      <c r="F154" s="225" t="s">
        <v>45</v>
      </c>
      <c r="G154" s="223" t="s">
        <v>378</v>
      </c>
      <c r="H154" s="223" t="s">
        <v>379</v>
      </c>
      <c r="I154" s="225" t="s">
        <v>301</v>
      </c>
      <c r="J154" s="226" t="s">
        <v>302</v>
      </c>
      <c r="K154" s="227" t="s">
        <v>302</v>
      </c>
      <c r="L154" s="228">
        <v>48558.393333</v>
      </c>
      <c r="M154" s="229">
        <v>10000</v>
      </c>
      <c r="N154" s="230">
        <v>485583933.33</v>
      </c>
    </row>
    <row r="155" spans="1:14" ht="15">
      <c r="A155" s="221" t="s">
        <v>380</v>
      </c>
      <c r="B155" s="221" t="s">
        <v>380</v>
      </c>
      <c r="C155" s="222" t="s">
        <v>380</v>
      </c>
      <c r="D155" s="223" t="s">
        <v>110</v>
      </c>
      <c r="E155" s="224" t="s">
        <v>310</v>
      </c>
      <c r="F155" s="225" t="s">
        <v>45</v>
      </c>
      <c r="G155" s="223" t="s">
        <v>381</v>
      </c>
      <c r="H155" s="223" t="s">
        <v>382</v>
      </c>
      <c r="I155" s="225" t="s">
        <v>315</v>
      </c>
      <c r="J155" s="226" t="s">
        <v>302</v>
      </c>
      <c r="K155" s="227" t="s">
        <v>302</v>
      </c>
      <c r="L155" s="228">
        <v>48558.393287</v>
      </c>
      <c r="M155" s="229">
        <v>9999.150757</v>
      </c>
      <c r="N155" s="230">
        <v>485542695</v>
      </c>
    </row>
    <row r="156" spans="1:14" ht="15">
      <c r="A156" s="221" t="s">
        <v>380</v>
      </c>
      <c r="B156" s="221" t="s">
        <v>380</v>
      </c>
      <c r="C156" s="222" t="s">
        <v>380</v>
      </c>
      <c r="D156" s="223" t="s">
        <v>111</v>
      </c>
      <c r="E156" s="224" t="s">
        <v>310</v>
      </c>
      <c r="F156" s="225" t="s">
        <v>45</v>
      </c>
      <c r="G156" s="223" t="s">
        <v>378</v>
      </c>
      <c r="H156" s="223" t="s">
        <v>379</v>
      </c>
      <c r="I156" s="225" t="s">
        <v>301</v>
      </c>
      <c r="J156" s="226" t="s">
        <v>302</v>
      </c>
      <c r="K156" s="227" t="s">
        <v>302</v>
      </c>
      <c r="L156" s="228">
        <v>14393.946738</v>
      </c>
      <c r="M156" s="229">
        <v>10000</v>
      </c>
      <c r="N156" s="230">
        <v>143939467.38</v>
      </c>
    </row>
    <row r="157" spans="1:14" ht="15">
      <c r="A157" s="221" t="s">
        <v>380</v>
      </c>
      <c r="B157" s="221" t="s">
        <v>380</v>
      </c>
      <c r="C157" s="222" t="s">
        <v>380</v>
      </c>
      <c r="D157" s="223" t="s">
        <v>111</v>
      </c>
      <c r="E157" s="224" t="s">
        <v>310</v>
      </c>
      <c r="F157" s="225" t="s">
        <v>45</v>
      </c>
      <c r="G157" s="223" t="s">
        <v>381</v>
      </c>
      <c r="H157" s="223" t="s">
        <v>382</v>
      </c>
      <c r="I157" s="225" t="s">
        <v>315</v>
      </c>
      <c r="J157" s="226" t="s">
        <v>302</v>
      </c>
      <c r="K157" s="227" t="s">
        <v>302</v>
      </c>
      <c r="L157" s="228">
        <v>14393.946796</v>
      </c>
      <c r="M157" s="229">
        <v>9999.150757</v>
      </c>
      <c r="N157" s="230">
        <v>143927244</v>
      </c>
    </row>
    <row r="158" spans="1:14" ht="15">
      <c r="A158" s="221" t="s">
        <v>380</v>
      </c>
      <c r="B158" s="221" t="s">
        <v>380</v>
      </c>
      <c r="C158" s="222" t="s">
        <v>380</v>
      </c>
      <c r="D158" s="223" t="s">
        <v>112</v>
      </c>
      <c r="E158" s="224" t="s">
        <v>310</v>
      </c>
      <c r="F158" s="225" t="s">
        <v>45</v>
      </c>
      <c r="G158" s="223" t="s">
        <v>378</v>
      </c>
      <c r="H158" s="223" t="s">
        <v>379</v>
      </c>
      <c r="I158" s="225" t="s">
        <v>301</v>
      </c>
      <c r="J158" s="226" t="s">
        <v>302</v>
      </c>
      <c r="K158" s="227" t="s">
        <v>302</v>
      </c>
      <c r="L158" s="228">
        <v>45246.769002</v>
      </c>
      <c r="M158" s="229">
        <v>10000</v>
      </c>
      <c r="N158" s="230">
        <v>452467690.02</v>
      </c>
    </row>
    <row r="159" spans="1:14" ht="15">
      <c r="A159" s="221" t="s">
        <v>380</v>
      </c>
      <c r="B159" s="221" t="s">
        <v>380</v>
      </c>
      <c r="C159" s="222" t="s">
        <v>380</v>
      </c>
      <c r="D159" s="223" t="s">
        <v>112</v>
      </c>
      <c r="E159" s="224" t="s">
        <v>310</v>
      </c>
      <c r="F159" s="225" t="s">
        <v>45</v>
      </c>
      <c r="G159" s="223" t="s">
        <v>381</v>
      </c>
      <c r="H159" s="223" t="s">
        <v>382</v>
      </c>
      <c r="I159" s="225" t="s">
        <v>315</v>
      </c>
      <c r="J159" s="226" t="s">
        <v>302</v>
      </c>
      <c r="K159" s="227" t="s">
        <v>302</v>
      </c>
      <c r="L159" s="228">
        <v>45246.76905</v>
      </c>
      <c r="M159" s="229">
        <v>9999.150757</v>
      </c>
      <c r="N159" s="230">
        <v>452429265</v>
      </c>
    </row>
    <row r="160" spans="1:14" ht="15">
      <c r="A160" s="221" t="s">
        <v>380</v>
      </c>
      <c r="B160" s="221" t="s">
        <v>380</v>
      </c>
      <c r="C160" s="222" t="s">
        <v>380</v>
      </c>
      <c r="D160" s="223" t="s">
        <v>113</v>
      </c>
      <c r="E160" s="224" t="s">
        <v>310</v>
      </c>
      <c r="F160" s="225" t="s">
        <v>45</v>
      </c>
      <c r="G160" s="223" t="s">
        <v>378</v>
      </c>
      <c r="H160" s="223" t="s">
        <v>379</v>
      </c>
      <c r="I160" s="225" t="s">
        <v>301</v>
      </c>
      <c r="J160" s="226" t="s">
        <v>302</v>
      </c>
      <c r="K160" s="227" t="s">
        <v>302</v>
      </c>
      <c r="L160" s="228">
        <v>24088.71549</v>
      </c>
      <c r="M160" s="229">
        <v>10000</v>
      </c>
      <c r="N160" s="230">
        <v>240887154.9</v>
      </c>
    </row>
    <row r="161" spans="1:14" ht="15">
      <c r="A161" s="221" t="s">
        <v>380</v>
      </c>
      <c r="B161" s="221" t="s">
        <v>380</v>
      </c>
      <c r="C161" s="222" t="s">
        <v>380</v>
      </c>
      <c r="D161" s="223" t="s">
        <v>113</v>
      </c>
      <c r="E161" s="224" t="s">
        <v>310</v>
      </c>
      <c r="F161" s="225" t="s">
        <v>45</v>
      </c>
      <c r="G161" s="223" t="s">
        <v>381</v>
      </c>
      <c r="H161" s="223" t="s">
        <v>382</v>
      </c>
      <c r="I161" s="225" t="s">
        <v>315</v>
      </c>
      <c r="J161" s="226" t="s">
        <v>302</v>
      </c>
      <c r="K161" s="227" t="s">
        <v>302</v>
      </c>
      <c r="L161" s="228">
        <v>24088.715448</v>
      </c>
      <c r="M161" s="229">
        <v>9999.150757</v>
      </c>
      <c r="N161" s="230">
        <v>240866697.3</v>
      </c>
    </row>
    <row r="162" spans="1:14" ht="15">
      <c r="A162" s="221" t="s">
        <v>383</v>
      </c>
      <c r="B162" s="221" t="s">
        <v>383</v>
      </c>
      <c r="C162" s="222" t="s">
        <v>383</v>
      </c>
      <c r="D162" s="223" t="s">
        <v>107</v>
      </c>
      <c r="E162" s="224" t="s">
        <v>310</v>
      </c>
      <c r="F162" s="225" t="s">
        <v>45</v>
      </c>
      <c r="G162" s="223" t="s">
        <v>381</v>
      </c>
      <c r="H162" s="223" t="s">
        <v>382</v>
      </c>
      <c r="I162" s="225" t="s">
        <v>301</v>
      </c>
      <c r="J162" s="226" t="s">
        <v>302</v>
      </c>
      <c r="K162" s="227" t="s">
        <v>302</v>
      </c>
      <c r="L162" s="228">
        <v>76017.908667</v>
      </c>
      <c r="M162" s="229">
        <v>10000</v>
      </c>
      <c r="N162" s="230">
        <v>760179086.67</v>
      </c>
    </row>
    <row r="163" spans="1:14" ht="15">
      <c r="A163" s="221" t="s">
        <v>383</v>
      </c>
      <c r="B163" s="221" t="s">
        <v>383</v>
      </c>
      <c r="C163" s="222" t="s">
        <v>383</v>
      </c>
      <c r="D163" s="223" t="s">
        <v>107</v>
      </c>
      <c r="E163" s="224" t="s">
        <v>310</v>
      </c>
      <c r="F163" s="225" t="s">
        <v>45</v>
      </c>
      <c r="G163" s="223" t="s">
        <v>384</v>
      </c>
      <c r="H163" s="223" t="s">
        <v>385</v>
      </c>
      <c r="I163" s="225" t="s">
        <v>315</v>
      </c>
      <c r="J163" s="226" t="s">
        <v>302</v>
      </c>
      <c r="K163" s="227" t="s">
        <v>302</v>
      </c>
      <c r="L163" s="228">
        <v>76017.908637</v>
      </c>
      <c r="M163" s="229">
        <v>9999.142539</v>
      </c>
      <c r="N163" s="230">
        <v>760113904</v>
      </c>
    </row>
    <row r="164" spans="1:14" ht="15">
      <c r="A164" s="221" t="s">
        <v>383</v>
      </c>
      <c r="B164" s="221" t="s">
        <v>383</v>
      </c>
      <c r="C164" s="222" t="s">
        <v>383</v>
      </c>
      <c r="D164" s="223" t="s">
        <v>108</v>
      </c>
      <c r="E164" s="224" t="s">
        <v>310</v>
      </c>
      <c r="F164" s="225" t="s">
        <v>45</v>
      </c>
      <c r="G164" s="223" t="s">
        <v>381</v>
      </c>
      <c r="H164" s="223" t="s">
        <v>382</v>
      </c>
      <c r="I164" s="225" t="s">
        <v>301</v>
      </c>
      <c r="J164" s="226" t="s">
        <v>302</v>
      </c>
      <c r="K164" s="227" t="s">
        <v>302</v>
      </c>
      <c r="L164" s="228">
        <v>58814.001738</v>
      </c>
      <c r="M164" s="229">
        <v>10000</v>
      </c>
      <c r="N164" s="230">
        <v>588140017.38</v>
      </c>
    </row>
    <row r="165" spans="1:14" ht="15">
      <c r="A165" s="221" t="s">
        <v>383</v>
      </c>
      <c r="B165" s="221" t="s">
        <v>383</v>
      </c>
      <c r="C165" s="222" t="s">
        <v>383</v>
      </c>
      <c r="D165" s="223" t="s">
        <v>108</v>
      </c>
      <c r="E165" s="224" t="s">
        <v>310</v>
      </c>
      <c r="F165" s="225" t="s">
        <v>45</v>
      </c>
      <c r="G165" s="223" t="s">
        <v>384</v>
      </c>
      <c r="H165" s="223" t="s">
        <v>385</v>
      </c>
      <c r="I165" s="225" t="s">
        <v>315</v>
      </c>
      <c r="J165" s="226" t="s">
        <v>302</v>
      </c>
      <c r="K165" s="227" t="s">
        <v>302</v>
      </c>
      <c r="L165" s="228">
        <v>58814.00177</v>
      </c>
      <c r="M165" s="229">
        <v>9999.142539</v>
      </c>
      <c r="N165" s="230">
        <v>588089587</v>
      </c>
    </row>
    <row r="166" spans="1:14" ht="15">
      <c r="A166" s="221" t="s">
        <v>383</v>
      </c>
      <c r="B166" s="221" t="s">
        <v>383</v>
      </c>
      <c r="C166" s="222" t="s">
        <v>383</v>
      </c>
      <c r="D166" s="223" t="s">
        <v>109</v>
      </c>
      <c r="E166" s="224" t="s">
        <v>310</v>
      </c>
      <c r="F166" s="225" t="s">
        <v>45</v>
      </c>
      <c r="G166" s="223" t="s">
        <v>381</v>
      </c>
      <c r="H166" s="223" t="s">
        <v>382</v>
      </c>
      <c r="I166" s="225" t="s">
        <v>301</v>
      </c>
      <c r="J166" s="226" t="s">
        <v>302</v>
      </c>
      <c r="K166" s="227" t="s">
        <v>302</v>
      </c>
      <c r="L166" s="228">
        <v>23880.265015</v>
      </c>
      <c r="M166" s="229">
        <v>10000</v>
      </c>
      <c r="N166" s="230">
        <v>238802650.15</v>
      </c>
    </row>
    <row r="167" spans="1:14" ht="15">
      <c r="A167" s="221" t="s">
        <v>383</v>
      </c>
      <c r="B167" s="221" t="s">
        <v>383</v>
      </c>
      <c r="C167" s="222" t="s">
        <v>383</v>
      </c>
      <c r="D167" s="223" t="s">
        <v>109</v>
      </c>
      <c r="E167" s="224" t="s">
        <v>310</v>
      </c>
      <c r="F167" s="225" t="s">
        <v>45</v>
      </c>
      <c r="G167" s="223" t="s">
        <v>384</v>
      </c>
      <c r="H167" s="223" t="s">
        <v>385</v>
      </c>
      <c r="I167" s="225" t="s">
        <v>315</v>
      </c>
      <c r="J167" s="226" t="s">
        <v>302</v>
      </c>
      <c r="K167" s="227" t="s">
        <v>302</v>
      </c>
      <c r="L167" s="228">
        <v>23880.265039</v>
      </c>
      <c r="M167" s="229">
        <v>9999.142539</v>
      </c>
      <c r="N167" s="230">
        <v>238782174</v>
      </c>
    </row>
    <row r="168" spans="1:14" ht="15">
      <c r="A168" s="221" t="s">
        <v>383</v>
      </c>
      <c r="B168" s="221" t="s">
        <v>383</v>
      </c>
      <c r="C168" s="222" t="s">
        <v>383</v>
      </c>
      <c r="D168" s="223" t="s">
        <v>110</v>
      </c>
      <c r="E168" s="224" t="s">
        <v>310</v>
      </c>
      <c r="F168" s="225" t="s">
        <v>45</v>
      </c>
      <c r="G168" s="223" t="s">
        <v>381</v>
      </c>
      <c r="H168" s="223" t="s">
        <v>382</v>
      </c>
      <c r="I168" s="225" t="s">
        <v>301</v>
      </c>
      <c r="J168" s="226" t="s">
        <v>302</v>
      </c>
      <c r="K168" s="227" t="s">
        <v>302</v>
      </c>
      <c r="L168" s="228">
        <v>48558.393287</v>
      </c>
      <c r="M168" s="229">
        <v>10000</v>
      </c>
      <c r="N168" s="230">
        <v>485583932.87</v>
      </c>
    </row>
    <row r="169" spans="1:14" ht="15">
      <c r="A169" s="221" t="s">
        <v>383</v>
      </c>
      <c r="B169" s="221" t="s">
        <v>383</v>
      </c>
      <c r="C169" s="222" t="s">
        <v>383</v>
      </c>
      <c r="D169" s="223" t="s">
        <v>110</v>
      </c>
      <c r="E169" s="224" t="s">
        <v>310</v>
      </c>
      <c r="F169" s="225" t="s">
        <v>45</v>
      </c>
      <c r="G169" s="223" t="s">
        <v>384</v>
      </c>
      <c r="H169" s="223" t="s">
        <v>385</v>
      </c>
      <c r="I169" s="225" t="s">
        <v>315</v>
      </c>
      <c r="J169" s="226" t="s">
        <v>302</v>
      </c>
      <c r="K169" s="227" t="s">
        <v>302</v>
      </c>
      <c r="L169" s="228">
        <v>48558.393291</v>
      </c>
      <c r="M169" s="229">
        <v>9999.142539</v>
      </c>
      <c r="N169" s="230">
        <v>485542296</v>
      </c>
    </row>
    <row r="170" spans="1:14" ht="15">
      <c r="A170" s="221" t="s">
        <v>383</v>
      </c>
      <c r="B170" s="221" t="s">
        <v>383</v>
      </c>
      <c r="C170" s="222" t="s">
        <v>383</v>
      </c>
      <c r="D170" s="223" t="s">
        <v>111</v>
      </c>
      <c r="E170" s="224" t="s">
        <v>310</v>
      </c>
      <c r="F170" s="225" t="s">
        <v>45</v>
      </c>
      <c r="G170" s="223" t="s">
        <v>381</v>
      </c>
      <c r="H170" s="223" t="s">
        <v>382</v>
      </c>
      <c r="I170" s="225" t="s">
        <v>301</v>
      </c>
      <c r="J170" s="226" t="s">
        <v>302</v>
      </c>
      <c r="K170" s="227" t="s">
        <v>302</v>
      </c>
      <c r="L170" s="228">
        <v>14393.946796</v>
      </c>
      <c r="M170" s="229">
        <v>10000</v>
      </c>
      <c r="N170" s="230">
        <v>143939467.96</v>
      </c>
    </row>
    <row r="171" spans="1:14" ht="15">
      <c r="A171" s="221" t="s">
        <v>383</v>
      </c>
      <c r="B171" s="221" t="s">
        <v>383</v>
      </c>
      <c r="C171" s="222" t="s">
        <v>383</v>
      </c>
      <c r="D171" s="223" t="s">
        <v>111</v>
      </c>
      <c r="E171" s="224" t="s">
        <v>310</v>
      </c>
      <c r="F171" s="225" t="s">
        <v>45</v>
      </c>
      <c r="G171" s="223" t="s">
        <v>384</v>
      </c>
      <c r="H171" s="223" t="s">
        <v>385</v>
      </c>
      <c r="I171" s="225" t="s">
        <v>315</v>
      </c>
      <c r="J171" s="226" t="s">
        <v>302</v>
      </c>
      <c r="K171" s="227" t="s">
        <v>302</v>
      </c>
      <c r="L171" s="228">
        <v>14393.946824</v>
      </c>
      <c r="M171" s="229">
        <v>9999.14254</v>
      </c>
      <c r="N171" s="230">
        <v>143927126</v>
      </c>
    </row>
    <row r="172" spans="1:14" ht="15">
      <c r="A172" s="221" t="s">
        <v>383</v>
      </c>
      <c r="B172" s="221" t="s">
        <v>383</v>
      </c>
      <c r="C172" s="222" t="s">
        <v>383</v>
      </c>
      <c r="D172" s="223" t="s">
        <v>112</v>
      </c>
      <c r="E172" s="224" t="s">
        <v>310</v>
      </c>
      <c r="F172" s="225" t="s">
        <v>45</v>
      </c>
      <c r="G172" s="223" t="s">
        <v>381</v>
      </c>
      <c r="H172" s="223" t="s">
        <v>382</v>
      </c>
      <c r="I172" s="225" t="s">
        <v>301</v>
      </c>
      <c r="J172" s="226" t="s">
        <v>302</v>
      </c>
      <c r="K172" s="227" t="s">
        <v>302</v>
      </c>
      <c r="L172" s="228">
        <v>45246.76905</v>
      </c>
      <c r="M172" s="229">
        <v>10000</v>
      </c>
      <c r="N172" s="230">
        <v>452467690.5</v>
      </c>
    </row>
    <row r="173" spans="1:14" ht="15">
      <c r="A173" s="221" t="s">
        <v>383</v>
      </c>
      <c r="B173" s="221" t="s">
        <v>383</v>
      </c>
      <c r="C173" s="222" t="s">
        <v>383</v>
      </c>
      <c r="D173" s="223" t="s">
        <v>112</v>
      </c>
      <c r="E173" s="224" t="s">
        <v>310</v>
      </c>
      <c r="F173" s="225" t="s">
        <v>45</v>
      </c>
      <c r="G173" s="223" t="s">
        <v>384</v>
      </c>
      <c r="H173" s="223" t="s">
        <v>385</v>
      </c>
      <c r="I173" s="225" t="s">
        <v>315</v>
      </c>
      <c r="J173" s="226" t="s">
        <v>302</v>
      </c>
      <c r="K173" s="227" t="s">
        <v>302</v>
      </c>
      <c r="L173" s="228">
        <v>45246.769033</v>
      </c>
      <c r="M173" s="229">
        <v>9999.142539</v>
      </c>
      <c r="N173" s="230">
        <v>452428893</v>
      </c>
    </row>
    <row r="174" spans="1:14" ht="15">
      <c r="A174" s="221" t="s">
        <v>383</v>
      </c>
      <c r="B174" s="221" t="s">
        <v>383</v>
      </c>
      <c r="C174" s="222" t="s">
        <v>383</v>
      </c>
      <c r="D174" s="223" t="s">
        <v>113</v>
      </c>
      <c r="E174" s="224" t="s">
        <v>310</v>
      </c>
      <c r="F174" s="225" t="s">
        <v>45</v>
      </c>
      <c r="G174" s="223" t="s">
        <v>381</v>
      </c>
      <c r="H174" s="223" t="s">
        <v>382</v>
      </c>
      <c r="I174" s="225" t="s">
        <v>301</v>
      </c>
      <c r="J174" s="226" t="s">
        <v>302</v>
      </c>
      <c r="K174" s="227" t="s">
        <v>302</v>
      </c>
      <c r="L174" s="228">
        <v>24088.715448</v>
      </c>
      <c r="M174" s="229">
        <v>10000</v>
      </c>
      <c r="N174" s="230">
        <v>240887154.48</v>
      </c>
    </row>
    <row r="175" spans="1:14" ht="15">
      <c r="A175" s="221" t="s">
        <v>383</v>
      </c>
      <c r="B175" s="221" t="s">
        <v>383</v>
      </c>
      <c r="C175" s="222" t="s">
        <v>383</v>
      </c>
      <c r="D175" s="223" t="s">
        <v>113</v>
      </c>
      <c r="E175" s="224" t="s">
        <v>310</v>
      </c>
      <c r="F175" s="225" t="s">
        <v>45</v>
      </c>
      <c r="G175" s="223" t="s">
        <v>384</v>
      </c>
      <c r="H175" s="223" t="s">
        <v>385</v>
      </c>
      <c r="I175" s="225" t="s">
        <v>315</v>
      </c>
      <c r="J175" s="226" t="s">
        <v>302</v>
      </c>
      <c r="K175" s="227" t="s">
        <v>302</v>
      </c>
      <c r="L175" s="228">
        <v>24088.715406</v>
      </c>
      <c r="M175" s="229">
        <v>9999.142538</v>
      </c>
      <c r="N175" s="230">
        <v>240866498.9</v>
      </c>
    </row>
    <row r="176" spans="1:14" ht="15">
      <c r="A176" s="221" t="s">
        <v>386</v>
      </c>
      <c r="B176" s="221" t="s">
        <v>386</v>
      </c>
      <c r="C176" s="222" t="s">
        <v>386</v>
      </c>
      <c r="D176" s="223" t="s">
        <v>107</v>
      </c>
      <c r="E176" s="224" t="s">
        <v>310</v>
      </c>
      <c r="F176" s="225" t="s">
        <v>45</v>
      </c>
      <c r="G176" s="223" t="s">
        <v>384</v>
      </c>
      <c r="H176" s="223" t="s">
        <v>385</v>
      </c>
      <c r="I176" s="225" t="s">
        <v>301</v>
      </c>
      <c r="J176" s="226" t="s">
        <v>302</v>
      </c>
      <c r="K176" s="227" t="s">
        <v>302</v>
      </c>
      <c r="L176" s="228">
        <v>76017.908637</v>
      </c>
      <c r="M176" s="229">
        <v>10000</v>
      </c>
      <c r="N176" s="230">
        <v>760179086.37</v>
      </c>
    </row>
    <row r="177" spans="1:14" ht="15">
      <c r="A177" s="221" t="s">
        <v>386</v>
      </c>
      <c r="B177" s="221" t="s">
        <v>386</v>
      </c>
      <c r="C177" s="222" t="s">
        <v>386</v>
      </c>
      <c r="D177" s="223" t="s">
        <v>107</v>
      </c>
      <c r="E177" s="224" t="s">
        <v>310</v>
      </c>
      <c r="F177" s="225" t="s">
        <v>45</v>
      </c>
      <c r="G177" s="223" t="s">
        <v>387</v>
      </c>
      <c r="H177" s="223" t="s">
        <v>388</v>
      </c>
      <c r="I177" s="225" t="s">
        <v>315</v>
      </c>
      <c r="J177" s="226" t="s">
        <v>302</v>
      </c>
      <c r="K177" s="227" t="s">
        <v>302</v>
      </c>
      <c r="L177" s="228">
        <v>76017.908614</v>
      </c>
      <c r="M177" s="229">
        <v>9999.145279</v>
      </c>
      <c r="N177" s="230">
        <v>760114112</v>
      </c>
    </row>
    <row r="178" spans="1:14" ht="15">
      <c r="A178" s="221" t="s">
        <v>386</v>
      </c>
      <c r="B178" s="221" t="s">
        <v>386</v>
      </c>
      <c r="C178" s="222" t="s">
        <v>386</v>
      </c>
      <c r="D178" s="223" t="s">
        <v>108</v>
      </c>
      <c r="E178" s="224" t="s">
        <v>310</v>
      </c>
      <c r="F178" s="225" t="s">
        <v>45</v>
      </c>
      <c r="G178" s="223" t="s">
        <v>384</v>
      </c>
      <c r="H178" s="223" t="s">
        <v>385</v>
      </c>
      <c r="I178" s="225" t="s">
        <v>301</v>
      </c>
      <c r="J178" s="226" t="s">
        <v>302</v>
      </c>
      <c r="K178" s="227" t="s">
        <v>302</v>
      </c>
      <c r="L178" s="228">
        <v>58814.00177</v>
      </c>
      <c r="M178" s="229">
        <v>10000</v>
      </c>
      <c r="N178" s="230">
        <v>588140017.7</v>
      </c>
    </row>
    <row r="179" spans="1:14" ht="15">
      <c r="A179" s="221" t="s">
        <v>386</v>
      </c>
      <c r="B179" s="221" t="s">
        <v>386</v>
      </c>
      <c r="C179" s="222" t="s">
        <v>386</v>
      </c>
      <c r="D179" s="223" t="s">
        <v>108</v>
      </c>
      <c r="E179" s="224" t="s">
        <v>310</v>
      </c>
      <c r="F179" s="225" t="s">
        <v>45</v>
      </c>
      <c r="G179" s="223" t="s">
        <v>387</v>
      </c>
      <c r="H179" s="223" t="s">
        <v>388</v>
      </c>
      <c r="I179" s="225" t="s">
        <v>315</v>
      </c>
      <c r="J179" s="226" t="s">
        <v>302</v>
      </c>
      <c r="K179" s="227" t="s">
        <v>302</v>
      </c>
      <c r="L179" s="228">
        <v>58814.001759</v>
      </c>
      <c r="M179" s="229">
        <v>9999.145279</v>
      </c>
      <c r="N179" s="230">
        <v>588089748</v>
      </c>
    </row>
    <row r="180" spans="1:14" ht="15">
      <c r="A180" s="221" t="s">
        <v>386</v>
      </c>
      <c r="B180" s="221" t="s">
        <v>386</v>
      </c>
      <c r="C180" s="222" t="s">
        <v>386</v>
      </c>
      <c r="D180" s="223" t="s">
        <v>109</v>
      </c>
      <c r="E180" s="224" t="s">
        <v>310</v>
      </c>
      <c r="F180" s="225" t="s">
        <v>45</v>
      </c>
      <c r="G180" s="223" t="s">
        <v>384</v>
      </c>
      <c r="H180" s="223" t="s">
        <v>385</v>
      </c>
      <c r="I180" s="225" t="s">
        <v>301</v>
      </c>
      <c r="J180" s="226" t="s">
        <v>302</v>
      </c>
      <c r="K180" s="227" t="s">
        <v>302</v>
      </c>
      <c r="L180" s="228">
        <v>23880.265039</v>
      </c>
      <c r="M180" s="229">
        <v>10000</v>
      </c>
      <c r="N180" s="230">
        <v>238802650.39</v>
      </c>
    </row>
    <row r="181" spans="1:14" ht="15">
      <c r="A181" s="221" t="s">
        <v>386</v>
      </c>
      <c r="B181" s="221" t="s">
        <v>386</v>
      </c>
      <c r="C181" s="222" t="s">
        <v>386</v>
      </c>
      <c r="D181" s="223" t="s">
        <v>109</v>
      </c>
      <c r="E181" s="224" t="s">
        <v>310</v>
      </c>
      <c r="F181" s="225" t="s">
        <v>45</v>
      </c>
      <c r="G181" s="223" t="s">
        <v>387</v>
      </c>
      <c r="H181" s="223" t="s">
        <v>388</v>
      </c>
      <c r="I181" s="225" t="s">
        <v>315</v>
      </c>
      <c r="J181" s="226" t="s">
        <v>302</v>
      </c>
      <c r="K181" s="227" t="s">
        <v>302</v>
      </c>
      <c r="L181" s="228">
        <v>23880.265098</v>
      </c>
      <c r="M181" s="229">
        <v>9999.145278</v>
      </c>
      <c r="N181" s="230">
        <v>238782240</v>
      </c>
    </row>
    <row r="182" spans="1:14" ht="15">
      <c r="A182" s="221" t="s">
        <v>386</v>
      </c>
      <c r="B182" s="221" t="s">
        <v>386</v>
      </c>
      <c r="C182" s="222" t="s">
        <v>386</v>
      </c>
      <c r="D182" s="223" t="s">
        <v>110</v>
      </c>
      <c r="E182" s="224" t="s">
        <v>310</v>
      </c>
      <c r="F182" s="225" t="s">
        <v>45</v>
      </c>
      <c r="G182" s="223" t="s">
        <v>384</v>
      </c>
      <c r="H182" s="223" t="s">
        <v>385</v>
      </c>
      <c r="I182" s="225" t="s">
        <v>301</v>
      </c>
      <c r="J182" s="226" t="s">
        <v>302</v>
      </c>
      <c r="K182" s="227" t="s">
        <v>302</v>
      </c>
      <c r="L182" s="228">
        <v>48558.393291</v>
      </c>
      <c r="M182" s="229">
        <v>10000</v>
      </c>
      <c r="N182" s="230">
        <v>485583932.91</v>
      </c>
    </row>
    <row r="183" spans="1:14" ht="15">
      <c r="A183" s="221" t="s">
        <v>386</v>
      </c>
      <c r="B183" s="221" t="s">
        <v>386</v>
      </c>
      <c r="C183" s="222" t="s">
        <v>386</v>
      </c>
      <c r="D183" s="223" t="s">
        <v>110</v>
      </c>
      <c r="E183" s="224" t="s">
        <v>310</v>
      </c>
      <c r="F183" s="225" t="s">
        <v>45</v>
      </c>
      <c r="G183" s="223" t="s">
        <v>387</v>
      </c>
      <c r="H183" s="223" t="s">
        <v>388</v>
      </c>
      <c r="I183" s="225" t="s">
        <v>315</v>
      </c>
      <c r="J183" s="226" t="s">
        <v>302</v>
      </c>
      <c r="K183" s="227" t="s">
        <v>302</v>
      </c>
      <c r="L183" s="228">
        <v>48558.39329</v>
      </c>
      <c r="M183" s="229">
        <v>9999.145279</v>
      </c>
      <c r="N183" s="230">
        <v>485542429</v>
      </c>
    </row>
    <row r="184" spans="1:14" ht="15">
      <c r="A184" s="221" t="s">
        <v>386</v>
      </c>
      <c r="B184" s="221" t="s">
        <v>386</v>
      </c>
      <c r="C184" s="222" t="s">
        <v>386</v>
      </c>
      <c r="D184" s="223" t="s">
        <v>111</v>
      </c>
      <c r="E184" s="224" t="s">
        <v>310</v>
      </c>
      <c r="F184" s="225" t="s">
        <v>45</v>
      </c>
      <c r="G184" s="223" t="s">
        <v>384</v>
      </c>
      <c r="H184" s="223" t="s">
        <v>385</v>
      </c>
      <c r="I184" s="225" t="s">
        <v>301</v>
      </c>
      <c r="J184" s="226" t="s">
        <v>302</v>
      </c>
      <c r="K184" s="227" t="s">
        <v>302</v>
      </c>
      <c r="L184" s="228">
        <v>14393.946824</v>
      </c>
      <c r="M184" s="229">
        <v>10000</v>
      </c>
      <c r="N184" s="230">
        <v>143939468.24</v>
      </c>
    </row>
    <row r="185" spans="1:14" ht="15">
      <c r="A185" s="221" t="s">
        <v>386</v>
      </c>
      <c r="B185" s="221" t="s">
        <v>386</v>
      </c>
      <c r="C185" s="222" t="s">
        <v>386</v>
      </c>
      <c r="D185" s="223" t="s">
        <v>111</v>
      </c>
      <c r="E185" s="224" t="s">
        <v>310</v>
      </c>
      <c r="F185" s="225" t="s">
        <v>45</v>
      </c>
      <c r="G185" s="223" t="s">
        <v>387</v>
      </c>
      <c r="H185" s="223" t="s">
        <v>388</v>
      </c>
      <c r="I185" s="225" t="s">
        <v>315</v>
      </c>
      <c r="J185" s="226" t="s">
        <v>302</v>
      </c>
      <c r="K185" s="227" t="s">
        <v>302</v>
      </c>
      <c r="L185" s="228">
        <v>14393.946782</v>
      </c>
      <c r="M185" s="229">
        <v>9999.145278</v>
      </c>
      <c r="N185" s="230">
        <v>143927165</v>
      </c>
    </row>
    <row r="186" spans="1:14" ht="15">
      <c r="A186" s="221" t="s">
        <v>386</v>
      </c>
      <c r="B186" s="221" t="s">
        <v>386</v>
      </c>
      <c r="C186" s="222" t="s">
        <v>386</v>
      </c>
      <c r="D186" s="223" t="s">
        <v>112</v>
      </c>
      <c r="E186" s="224" t="s">
        <v>310</v>
      </c>
      <c r="F186" s="225" t="s">
        <v>45</v>
      </c>
      <c r="G186" s="223" t="s">
        <v>384</v>
      </c>
      <c r="H186" s="223" t="s">
        <v>385</v>
      </c>
      <c r="I186" s="225" t="s">
        <v>301</v>
      </c>
      <c r="J186" s="226" t="s">
        <v>302</v>
      </c>
      <c r="K186" s="227" t="s">
        <v>302</v>
      </c>
      <c r="L186" s="228">
        <v>45246.769033</v>
      </c>
      <c r="M186" s="229">
        <v>10000</v>
      </c>
      <c r="N186" s="230">
        <v>452467690.33</v>
      </c>
    </row>
    <row r="187" spans="1:14" ht="15">
      <c r="A187" s="221" t="s">
        <v>386</v>
      </c>
      <c r="B187" s="221" t="s">
        <v>386</v>
      </c>
      <c r="C187" s="222" t="s">
        <v>386</v>
      </c>
      <c r="D187" s="223" t="s">
        <v>112</v>
      </c>
      <c r="E187" s="224" t="s">
        <v>310</v>
      </c>
      <c r="F187" s="225" t="s">
        <v>45</v>
      </c>
      <c r="G187" s="223" t="s">
        <v>387</v>
      </c>
      <c r="H187" s="223" t="s">
        <v>388</v>
      </c>
      <c r="I187" s="225" t="s">
        <v>315</v>
      </c>
      <c r="J187" s="226" t="s">
        <v>302</v>
      </c>
      <c r="K187" s="227" t="s">
        <v>302</v>
      </c>
      <c r="L187" s="228">
        <v>45246.769038</v>
      </c>
      <c r="M187" s="229">
        <v>9999.145279</v>
      </c>
      <c r="N187" s="230">
        <v>452429017</v>
      </c>
    </row>
    <row r="188" spans="1:14" ht="15">
      <c r="A188" s="221" t="s">
        <v>386</v>
      </c>
      <c r="B188" s="221" t="s">
        <v>386</v>
      </c>
      <c r="C188" s="222" t="s">
        <v>386</v>
      </c>
      <c r="D188" s="223" t="s">
        <v>113</v>
      </c>
      <c r="E188" s="224" t="s">
        <v>310</v>
      </c>
      <c r="F188" s="225" t="s">
        <v>45</v>
      </c>
      <c r="G188" s="223" t="s">
        <v>384</v>
      </c>
      <c r="H188" s="223" t="s">
        <v>385</v>
      </c>
      <c r="I188" s="225" t="s">
        <v>301</v>
      </c>
      <c r="J188" s="226" t="s">
        <v>302</v>
      </c>
      <c r="K188" s="227" t="s">
        <v>302</v>
      </c>
      <c r="L188" s="228">
        <v>24088.715406</v>
      </c>
      <c r="M188" s="229">
        <v>10000</v>
      </c>
      <c r="N188" s="230">
        <v>240887154.06</v>
      </c>
    </row>
    <row r="189" spans="1:14" ht="15">
      <c r="A189" s="221" t="s">
        <v>386</v>
      </c>
      <c r="B189" s="221" t="s">
        <v>386</v>
      </c>
      <c r="C189" s="222" t="s">
        <v>386</v>
      </c>
      <c r="D189" s="223" t="s">
        <v>113</v>
      </c>
      <c r="E189" s="224" t="s">
        <v>310</v>
      </c>
      <c r="F189" s="225" t="s">
        <v>45</v>
      </c>
      <c r="G189" s="223" t="s">
        <v>387</v>
      </c>
      <c r="H189" s="223" t="s">
        <v>388</v>
      </c>
      <c r="I189" s="225" t="s">
        <v>315</v>
      </c>
      <c r="J189" s="226" t="s">
        <v>302</v>
      </c>
      <c r="K189" s="227" t="s">
        <v>302</v>
      </c>
      <c r="L189" s="228">
        <v>24088.715419</v>
      </c>
      <c r="M189" s="229">
        <v>9999.145281</v>
      </c>
      <c r="N189" s="230">
        <v>240866565.1</v>
      </c>
    </row>
    <row r="190" spans="1:14" ht="15">
      <c r="A190" s="221" t="s">
        <v>389</v>
      </c>
      <c r="B190" s="221" t="s">
        <v>389</v>
      </c>
      <c r="C190" s="222" t="s">
        <v>389</v>
      </c>
      <c r="D190" s="223" t="s">
        <v>107</v>
      </c>
      <c r="E190" s="224" t="s">
        <v>310</v>
      </c>
      <c r="F190" s="225" t="s">
        <v>45</v>
      </c>
      <c r="G190" s="223" t="s">
        <v>387</v>
      </c>
      <c r="H190" s="223" t="s">
        <v>388</v>
      </c>
      <c r="I190" s="225" t="s">
        <v>301</v>
      </c>
      <c r="J190" s="226" t="s">
        <v>302</v>
      </c>
      <c r="K190" s="227" t="s">
        <v>302</v>
      </c>
      <c r="L190" s="228">
        <v>76017.908614</v>
      </c>
      <c r="M190" s="229">
        <v>10000</v>
      </c>
      <c r="N190" s="230">
        <v>760179086.14</v>
      </c>
    </row>
    <row r="191" spans="1:14" ht="15">
      <c r="A191" s="221" t="s">
        <v>389</v>
      </c>
      <c r="B191" s="221" t="s">
        <v>389</v>
      </c>
      <c r="C191" s="222" t="s">
        <v>389</v>
      </c>
      <c r="D191" s="223" t="s">
        <v>107</v>
      </c>
      <c r="E191" s="224" t="s">
        <v>310</v>
      </c>
      <c r="F191" s="225" t="s">
        <v>45</v>
      </c>
      <c r="G191" s="223" t="s">
        <v>390</v>
      </c>
      <c r="H191" s="223" t="s">
        <v>391</v>
      </c>
      <c r="I191" s="225" t="s">
        <v>315</v>
      </c>
      <c r="J191" s="226" t="s">
        <v>302</v>
      </c>
      <c r="K191" s="227" t="s">
        <v>302</v>
      </c>
      <c r="L191" s="228">
        <v>76279.334643</v>
      </c>
      <c r="M191" s="229">
        <v>9999.137061</v>
      </c>
      <c r="N191" s="230">
        <v>762727522</v>
      </c>
    </row>
    <row r="192" spans="1:14" ht="15">
      <c r="A192" s="221" t="s">
        <v>389</v>
      </c>
      <c r="B192" s="221" t="s">
        <v>389</v>
      </c>
      <c r="C192" s="222" t="s">
        <v>389</v>
      </c>
      <c r="D192" s="223" t="s">
        <v>108</v>
      </c>
      <c r="E192" s="224" t="s">
        <v>310</v>
      </c>
      <c r="F192" s="225" t="s">
        <v>45</v>
      </c>
      <c r="G192" s="223" t="s">
        <v>387</v>
      </c>
      <c r="H192" s="223" t="s">
        <v>388</v>
      </c>
      <c r="I192" s="225" t="s">
        <v>301</v>
      </c>
      <c r="J192" s="226" t="s">
        <v>302</v>
      </c>
      <c r="K192" s="227" t="s">
        <v>302</v>
      </c>
      <c r="L192" s="228">
        <v>58814.001759</v>
      </c>
      <c r="M192" s="229">
        <v>10000</v>
      </c>
      <c r="N192" s="230">
        <v>588140017.59</v>
      </c>
    </row>
    <row r="193" spans="1:14" ht="15">
      <c r="A193" s="221" t="s">
        <v>389</v>
      </c>
      <c r="B193" s="221" t="s">
        <v>389</v>
      </c>
      <c r="C193" s="222" t="s">
        <v>389</v>
      </c>
      <c r="D193" s="223" t="s">
        <v>108</v>
      </c>
      <c r="E193" s="224" t="s">
        <v>310</v>
      </c>
      <c r="F193" s="225" t="s">
        <v>45</v>
      </c>
      <c r="G193" s="223" t="s">
        <v>390</v>
      </c>
      <c r="H193" s="223" t="s">
        <v>391</v>
      </c>
      <c r="I193" s="225" t="s">
        <v>315</v>
      </c>
      <c r="J193" s="226" t="s">
        <v>302</v>
      </c>
      <c r="K193" s="227" t="s">
        <v>302</v>
      </c>
      <c r="L193" s="228">
        <v>59016.55997</v>
      </c>
      <c r="M193" s="229">
        <v>9999.137061</v>
      </c>
      <c r="N193" s="230">
        <v>590114672</v>
      </c>
    </row>
    <row r="194" spans="1:14" ht="15">
      <c r="A194" s="221" t="s">
        <v>389</v>
      </c>
      <c r="B194" s="221" t="s">
        <v>389</v>
      </c>
      <c r="C194" s="222" t="s">
        <v>389</v>
      </c>
      <c r="D194" s="223" t="s">
        <v>109</v>
      </c>
      <c r="E194" s="224" t="s">
        <v>310</v>
      </c>
      <c r="F194" s="225" t="s">
        <v>45</v>
      </c>
      <c r="G194" s="223" t="s">
        <v>387</v>
      </c>
      <c r="H194" s="223" t="s">
        <v>388</v>
      </c>
      <c r="I194" s="225" t="s">
        <v>301</v>
      </c>
      <c r="J194" s="226" t="s">
        <v>302</v>
      </c>
      <c r="K194" s="227" t="s">
        <v>302</v>
      </c>
      <c r="L194" s="228">
        <v>23880.265098</v>
      </c>
      <c r="M194" s="229">
        <v>10000</v>
      </c>
      <c r="N194" s="230">
        <v>238802650.98</v>
      </c>
    </row>
    <row r="195" spans="1:14" ht="15">
      <c r="A195" s="221" t="s">
        <v>389</v>
      </c>
      <c r="B195" s="221" t="s">
        <v>389</v>
      </c>
      <c r="C195" s="222" t="s">
        <v>389</v>
      </c>
      <c r="D195" s="223" t="s">
        <v>109</v>
      </c>
      <c r="E195" s="224" t="s">
        <v>310</v>
      </c>
      <c r="F195" s="225" t="s">
        <v>45</v>
      </c>
      <c r="G195" s="223" t="s">
        <v>390</v>
      </c>
      <c r="H195" s="223" t="s">
        <v>391</v>
      </c>
      <c r="I195" s="225" t="s">
        <v>315</v>
      </c>
      <c r="J195" s="226" t="s">
        <v>302</v>
      </c>
      <c r="K195" s="227" t="s">
        <v>302</v>
      </c>
      <c r="L195" s="228">
        <v>23961.953371</v>
      </c>
      <c r="M195" s="229">
        <v>9999.137061</v>
      </c>
      <c r="N195" s="230">
        <v>239598856</v>
      </c>
    </row>
    <row r="196" spans="1:14" ht="15">
      <c r="A196" s="221" t="s">
        <v>389</v>
      </c>
      <c r="B196" s="221" t="s">
        <v>389</v>
      </c>
      <c r="C196" s="222" t="s">
        <v>389</v>
      </c>
      <c r="D196" s="223" t="s">
        <v>110</v>
      </c>
      <c r="E196" s="224" t="s">
        <v>310</v>
      </c>
      <c r="F196" s="225" t="s">
        <v>45</v>
      </c>
      <c r="G196" s="223" t="s">
        <v>387</v>
      </c>
      <c r="H196" s="223" t="s">
        <v>388</v>
      </c>
      <c r="I196" s="225" t="s">
        <v>301</v>
      </c>
      <c r="J196" s="226" t="s">
        <v>302</v>
      </c>
      <c r="K196" s="227" t="s">
        <v>302</v>
      </c>
      <c r="L196" s="228">
        <v>48558.39329</v>
      </c>
      <c r="M196" s="229">
        <v>10000</v>
      </c>
      <c r="N196" s="230">
        <v>485583932.9</v>
      </c>
    </row>
    <row r="197" spans="1:14" ht="15">
      <c r="A197" s="221" t="s">
        <v>389</v>
      </c>
      <c r="B197" s="221" t="s">
        <v>389</v>
      </c>
      <c r="C197" s="222" t="s">
        <v>389</v>
      </c>
      <c r="D197" s="223" t="s">
        <v>110</v>
      </c>
      <c r="E197" s="224" t="s">
        <v>310</v>
      </c>
      <c r="F197" s="225" t="s">
        <v>45</v>
      </c>
      <c r="G197" s="223" t="s">
        <v>390</v>
      </c>
      <c r="H197" s="223" t="s">
        <v>391</v>
      </c>
      <c r="I197" s="225" t="s">
        <v>315</v>
      </c>
      <c r="J197" s="226" t="s">
        <v>302</v>
      </c>
      <c r="K197" s="227" t="s">
        <v>302</v>
      </c>
      <c r="L197" s="228">
        <v>48724.87276</v>
      </c>
      <c r="M197" s="229">
        <v>9999.137061</v>
      </c>
      <c r="N197" s="230">
        <v>487206681</v>
      </c>
    </row>
    <row r="198" spans="1:14" ht="15">
      <c r="A198" s="221" t="s">
        <v>389</v>
      </c>
      <c r="B198" s="221" t="s">
        <v>389</v>
      </c>
      <c r="C198" s="222" t="s">
        <v>389</v>
      </c>
      <c r="D198" s="223" t="s">
        <v>111</v>
      </c>
      <c r="E198" s="224" t="s">
        <v>310</v>
      </c>
      <c r="F198" s="225" t="s">
        <v>45</v>
      </c>
      <c r="G198" s="223" t="s">
        <v>387</v>
      </c>
      <c r="H198" s="223" t="s">
        <v>388</v>
      </c>
      <c r="I198" s="225" t="s">
        <v>301</v>
      </c>
      <c r="J198" s="226" t="s">
        <v>302</v>
      </c>
      <c r="K198" s="227" t="s">
        <v>302</v>
      </c>
      <c r="L198" s="228">
        <v>14393.946782</v>
      </c>
      <c r="M198" s="229">
        <v>10000</v>
      </c>
      <c r="N198" s="230">
        <v>143939467.82</v>
      </c>
    </row>
    <row r="199" spans="1:14" ht="15">
      <c r="A199" s="221" t="s">
        <v>389</v>
      </c>
      <c r="B199" s="221" t="s">
        <v>389</v>
      </c>
      <c r="C199" s="222" t="s">
        <v>389</v>
      </c>
      <c r="D199" s="223" t="s">
        <v>111</v>
      </c>
      <c r="E199" s="224" t="s">
        <v>310</v>
      </c>
      <c r="F199" s="225" t="s">
        <v>45</v>
      </c>
      <c r="G199" s="223" t="s">
        <v>390</v>
      </c>
      <c r="H199" s="223" t="s">
        <v>391</v>
      </c>
      <c r="I199" s="225" t="s">
        <v>315</v>
      </c>
      <c r="J199" s="226" t="s">
        <v>302</v>
      </c>
      <c r="K199" s="227" t="s">
        <v>302</v>
      </c>
      <c r="L199" s="228">
        <v>14443.54219</v>
      </c>
      <c r="M199" s="229">
        <v>9999.137061</v>
      </c>
      <c r="N199" s="230">
        <v>144422958</v>
      </c>
    </row>
    <row r="200" spans="1:14" ht="15">
      <c r="A200" s="221" t="s">
        <v>389</v>
      </c>
      <c r="B200" s="221" t="s">
        <v>389</v>
      </c>
      <c r="C200" s="222" t="s">
        <v>389</v>
      </c>
      <c r="D200" s="223" t="s">
        <v>112</v>
      </c>
      <c r="E200" s="224" t="s">
        <v>310</v>
      </c>
      <c r="F200" s="225" t="s">
        <v>45</v>
      </c>
      <c r="G200" s="223" t="s">
        <v>387</v>
      </c>
      <c r="H200" s="223" t="s">
        <v>388</v>
      </c>
      <c r="I200" s="225" t="s">
        <v>301</v>
      </c>
      <c r="J200" s="226" t="s">
        <v>302</v>
      </c>
      <c r="K200" s="227" t="s">
        <v>302</v>
      </c>
      <c r="L200" s="228">
        <v>45246.769038</v>
      </c>
      <c r="M200" s="229">
        <v>10000</v>
      </c>
      <c r="N200" s="230">
        <v>452467690.38</v>
      </c>
    </row>
    <row r="201" spans="1:14" ht="15">
      <c r="A201" s="221" t="s">
        <v>389</v>
      </c>
      <c r="B201" s="221" t="s">
        <v>389</v>
      </c>
      <c r="C201" s="222" t="s">
        <v>389</v>
      </c>
      <c r="D201" s="223" t="s">
        <v>112</v>
      </c>
      <c r="E201" s="224" t="s">
        <v>310</v>
      </c>
      <c r="F201" s="225" t="s">
        <v>45</v>
      </c>
      <c r="G201" s="223" t="s">
        <v>390</v>
      </c>
      <c r="H201" s="223" t="s">
        <v>391</v>
      </c>
      <c r="I201" s="225" t="s">
        <v>315</v>
      </c>
      <c r="J201" s="226" t="s">
        <v>302</v>
      </c>
      <c r="K201" s="227" t="s">
        <v>302</v>
      </c>
      <c r="L201" s="228">
        <v>45402.249338</v>
      </c>
      <c r="M201" s="229">
        <v>9999.137061</v>
      </c>
      <c r="N201" s="230">
        <v>453983314</v>
      </c>
    </row>
    <row r="202" spans="1:14" ht="15">
      <c r="A202" s="221" t="s">
        <v>389</v>
      </c>
      <c r="B202" s="221" t="s">
        <v>389</v>
      </c>
      <c r="C202" s="222" t="s">
        <v>389</v>
      </c>
      <c r="D202" s="223" t="s">
        <v>113</v>
      </c>
      <c r="E202" s="224" t="s">
        <v>310</v>
      </c>
      <c r="F202" s="225" t="s">
        <v>45</v>
      </c>
      <c r="G202" s="223" t="s">
        <v>387</v>
      </c>
      <c r="H202" s="223" t="s">
        <v>388</v>
      </c>
      <c r="I202" s="225" t="s">
        <v>301</v>
      </c>
      <c r="J202" s="226" t="s">
        <v>302</v>
      </c>
      <c r="K202" s="227" t="s">
        <v>302</v>
      </c>
      <c r="L202" s="228">
        <v>24088.715419</v>
      </c>
      <c r="M202" s="229">
        <v>10000</v>
      </c>
      <c r="N202" s="230">
        <v>240887154.19</v>
      </c>
    </row>
    <row r="203" spans="1:14" ht="15">
      <c r="A203" s="221" t="s">
        <v>389</v>
      </c>
      <c r="B203" s="221" t="s">
        <v>389</v>
      </c>
      <c r="C203" s="222" t="s">
        <v>389</v>
      </c>
      <c r="D203" s="223" t="s">
        <v>113</v>
      </c>
      <c r="E203" s="224" t="s">
        <v>310</v>
      </c>
      <c r="F203" s="225" t="s">
        <v>45</v>
      </c>
      <c r="G203" s="223" t="s">
        <v>390</v>
      </c>
      <c r="H203" s="223" t="s">
        <v>391</v>
      </c>
      <c r="I203" s="225" t="s">
        <v>315</v>
      </c>
      <c r="J203" s="226" t="s">
        <v>302</v>
      </c>
      <c r="K203" s="227" t="s">
        <v>302</v>
      </c>
      <c r="L203" s="228">
        <v>24171.487727</v>
      </c>
      <c r="M203" s="229">
        <v>9999.137063</v>
      </c>
      <c r="N203" s="230">
        <v>241694018.8</v>
      </c>
    </row>
    <row r="204" spans="1:14" ht="15">
      <c r="A204" s="221" t="s">
        <v>392</v>
      </c>
      <c r="B204" s="221" t="s">
        <v>392</v>
      </c>
      <c r="C204" s="222" t="s">
        <v>392</v>
      </c>
      <c r="D204" s="223" t="s">
        <v>107</v>
      </c>
      <c r="E204" s="224" t="s">
        <v>297</v>
      </c>
      <c r="F204" s="225" t="s">
        <v>298</v>
      </c>
      <c r="G204" s="223" t="s">
        <v>393</v>
      </c>
      <c r="H204" s="223" t="s">
        <v>394</v>
      </c>
      <c r="I204" s="225" t="s">
        <v>301</v>
      </c>
      <c r="J204" s="226" t="s">
        <v>302</v>
      </c>
      <c r="K204" s="227" t="s">
        <v>302</v>
      </c>
      <c r="L204" s="228">
        <v>0</v>
      </c>
      <c r="M204" s="229">
        <v>0</v>
      </c>
      <c r="N204" s="230">
        <v>38024046.2</v>
      </c>
    </row>
    <row r="205" spans="1:14" ht="15">
      <c r="A205" s="221" t="s">
        <v>392</v>
      </c>
      <c r="B205" s="221" t="s">
        <v>392</v>
      </c>
      <c r="C205" s="222" t="s">
        <v>392</v>
      </c>
      <c r="D205" s="223" t="s">
        <v>107</v>
      </c>
      <c r="E205" s="224" t="s">
        <v>310</v>
      </c>
      <c r="F205" s="225" t="s">
        <v>45</v>
      </c>
      <c r="G205" s="223" t="s">
        <v>390</v>
      </c>
      <c r="H205" s="223" t="s">
        <v>391</v>
      </c>
      <c r="I205" s="225" t="s">
        <v>301</v>
      </c>
      <c r="J205" s="226" t="s">
        <v>302</v>
      </c>
      <c r="K205" s="227" t="s">
        <v>302</v>
      </c>
      <c r="L205" s="228">
        <v>76279.334643</v>
      </c>
      <c r="M205" s="229">
        <v>10000</v>
      </c>
      <c r="N205" s="230">
        <v>762793346.43</v>
      </c>
    </row>
    <row r="206" spans="1:14" ht="15">
      <c r="A206" s="221" t="s">
        <v>392</v>
      </c>
      <c r="B206" s="221" t="s">
        <v>392</v>
      </c>
      <c r="C206" s="222" t="s">
        <v>392</v>
      </c>
      <c r="D206" s="223" t="s">
        <v>107</v>
      </c>
      <c r="E206" s="224" t="s">
        <v>310</v>
      </c>
      <c r="F206" s="225" t="s">
        <v>45</v>
      </c>
      <c r="G206" s="223" t="s">
        <v>395</v>
      </c>
      <c r="H206" s="223" t="s">
        <v>396</v>
      </c>
      <c r="I206" s="225" t="s">
        <v>315</v>
      </c>
      <c r="J206" s="226" t="s">
        <v>302</v>
      </c>
      <c r="K206" s="227" t="s">
        <v>302</v>
      </c>
      <c r="L206" s="228">
        <v>76279.33461</v>
      </c>
      <c r="M206" s="229">
        <v>9997.386984</v>
      </c>
      <c r="N206" s="230">
        <v>762594027</v>
      </c>
    </row>
    <row r="207" spans="1:14" ht="15">
      <c r="A207" s="221" t="s">
        <v>392</v>
      </c>
      <c r="B207" s="221" t="s">
        <v>392</v>
      </c>
      <c r="C207" s="222" t="s">
        <v>392</v>
      </c>
      <c r="D207" s="223" t="s">
        <v>108</v>
      </c>
      <c r="E207" s="224" t="s">
        <v>297</v>
      </c>
      <c r="F207" s="225" t="s">
        <v>298</v>
      </c>
      <c r="G207" s="223" t="s">
        <v>397</v>
      </c>
      <c r="H207" s="223" t="s">
        <v>398</v>
      </c>
      <c r="I207" s="225" t="s">
        <v>301</v>
      </c>
      <c r="J207" s="226" t="s">
        <v>302</v>
      </c>
      <c r="K207" s="227" t="s">
        <v>302</v>
      </c>
      <c r="L207" s="228">
        <v>0</v>
      </c>
      <c r="M207" s="229">
        <v>0</v>
      </c>
      <c r="N207" s="230">
        <v>24998507.88</v>
      </c>
    </row>
    <row r="208" spans="1:14" ht="15">
      <c r="A208" s="221" t="s">
        <v>392</v>
      </c>
      <c r="B208" s="221" t="s">
        <v>392</v>
      </c>
      <c r="C208" s="222" t="s">
        <v>392</v>
      </c>
      <c r="D208" s="223" t="s">
        <v>108</v>
      </c>
      <c r="E208" s="224" t="s">
        <v>310</v>
      </c>
      <c r="F208" s="225" t="s">
        <v>45</v>
      </c>
      <c r="G208" s="223" t="s">
        <v>390</v>
      </c>
      <c r="H208" s="223" t="s">
        <v>391</v>
      </c>
      <c r="I208" s="225" t="s">
        <v>301</v>
      </c>
      <c r="J208" s="226" t="s">
        <v>302</v>
      </c>
      <c r="K208" s="227" t="s">
        <v>302</v>
      </c>
      <c r="L208" s="228">
        <v>59016.55997</v>
      </c>
      <c r="M208" s="229">
        <v>10000</v>
      </c>
      <c r="N208" s="230">
        <v>590165599.7</v>
      </c>
    </row>
    <row r="209" spans="1:14" ht="15">
      <c r="A209" s="221" t="s">
        <v>392</v>
      </c>
      <c r="B209" s="221" t="s">
        <v>392</v>
      </c>
      <c r="C209" s="222" t="s">
        <v>392</v>
      </c>
      <c r="D209" s="223" t="s">
        <v>108</v>
      </c>
      <c r="E209" s="224" t="s">
        <v>310</v>
      </c>
      <c r="F209" s="225" t="s">
        <v>45</v>
      </c>
      <c r="G209" s="223" t="s">
        <v>395</v>
      </c>
      <c r="H209" s="223" t="s">
        <v>396</v>
      </c>
      <c r="I209" s="225" t="s">
        <v>315</v>
      </c>
      <c r="J209" s="226" t="s">
        <v>302</v>
      </c>
      <c r="K209" s="227" t="s">
        <v>302</v>
      </c>
      <c r="L209" s="228">
        <v>59016.55992</v>
      </c>
      <c r="M209" s="229">
        <v>9997.386984</v>
      </c>
      <c r="N209" s="230">
        <v>590011388</v>
      </c>
    </row>
    <row r="210" spans="1:14" ht="15">
      <c r="A210" s="221" t="s">
        <v>392</v>
      </c>
      <c r="B210" s="221" t="s">
        <v>392</v>
      </c>
      <c r="C210" s="222" t="s">
        <v>392</v>
      </c>
      <c r="D210" s="223" t="s">
        <v>109</v>
      </c>
      <c r="E210" s="224" t="s">
        <v>297</v>
      </c>
      <c r="F210" s="225" t="s">
        <v>298</v>
      </c>
      <c r="G210" s="223" t="s">
        <v>399</v>
      </c>
      <c r="H210" s="223" t="s">
        <v>400</v>
      </c>
      <c r="I210" s="225" t="s">
        <v>301</v>
      </c>
      <c r="J210" s="226" t="s">
        <v>302</v>
      </c>
      <c r="K210" s="227" t="s">
        <v>302</v>
      </c>
      <c r="L210" s="228">
        <v>0</v>
      </c>
      <c r="M210" s="229">
        <v>0</v>
      </c>
      <c r="N210" s="230">
        <v>460498.83</v>
      </c>
    </row>
    <row r="211" spans="1:14" ht="15">
      <c r="A211" s="221" t="s">
        <v>392</v>
      </c>
      <c r="B211" s="221" t="s">
        <v>392</v>
      </c>
      <c r="C211" s="222" t="s">
        <v>392</v>
      </c>
      <c r="D211" s="223" t="s">
        <v>109</v>
      </c>
      <c r="E211" s="224" t="s">
        <v>310</v>
      </c>
      <c r="F211" s="225" t="s">
        <v>45</v>
      </c>
      <c r="G211" s="223" t="s">
        <v>390</v>
      </c>
      <c r="H211" s="223" t="s">
        <v>391</v>
      </c>
      <c r="I211" s="225" t="s">
        <v>301</v>
      </c>
      <c r="J211" s="226" t="s">
        <v>302</v>
      </c>
      <c r="K211" s="227" t="s">
        <v>302</v>
      </c>
      <c r="L211" s="228">
        <v>23961.953371</v>
      </c>
      <c r="M211" s="229">
        <v>10000</v>
      </c>
      <c r="N211" s="230">
        <v>239619533.71</v>
      </c>
    </row>
    <row r="212" spans="1:14" ht="15">
      <c r="A212" s="221" t="s">
        <v>392</v>
      </c>
      <c r="B212" s="221" t="s">
        <v>392</v>
      </c>
      <c r="C212" s="222" t="s">
        <v>392</v>
      </c>
      <c r="D212" s="223" t="s">
        <v>109</v>
      </c>
      <c r="E212" s="224" t="s">
        <v>310</v>
      </c>
      <c r="F212" s="225" t="s">
        <v>45</v>
      </c>
      <c r="G212" s="223" t="s">
        <v>395</v>
      </c>
      <c r="H212" s="223" t="s">
        <v>396</v>
      </c>
      <c r="I212" s="225" t="s">
        <v>315</v>
      </c>
      <c r="J212" s="226" t="s">
        <v>302</v>
      </c>
      <c r="K212" s="227" t="s">
        <v>302</v>
      </c>
      <c r="L212" s="228">
        <v>23961.953396</v>
      </c>
      <c r="M212" s="229">
        <v>9997.386984</v>
      </c>
      <c r="N212" s="230">
        <v>239556921</v>
      </c>
    </row>
    <row r="213" spans="1:14" ht="15">
      <c r="A213" s="221" t="s">
        <v>392</v>
      </c>
      <c r="B213" s="221" t="s">
        <v>392</v>
      </c>
      <c r="C213" s="222" t="s">
        <v>392</v>
      </c>
      <c r="D213" s="223" t="s">
        <v>110</v>
      </c>
      <c r="E213" s="224" t="s">
        <v>297</v>
      </c>
      <c r="F213" s="225" t="s">
        <v>298</v>
      </c>
      <c r="G213" s="223" t="s">
        <v>401</v>
      </c>
      <c r="H213" s="223" t="s">
        <v>402</v>
      </c>
      <c r="I213" s="225" t="s">
        <v>301</v>
      </c>
      <c r="J213" s="226" t="s">
        <v>302</v>
      </c>
      <c r="K213" s="227" t="s">
        <v>302</v>
      </c>
      <c r="L213" s="228">
        <v>0</v>
      </c>
      <c r="M213" s="229">
        <v>0</v>
      </c>
      <c r="N213" s="230">
        <v>1315710.94</v>
      </c>
    </row>
    <row r="214" spans="1:14" ht="15">
      <c r="A214" s="221" t="s">
        <v>392</v>
      </c>
      <c r="B214" s="221" t="s">
        <v>392</v>
      </c>
      <c r="C214" s="222" t="s">
        <v>392</v>
      </c>
      <c r="D214" s="223" t="s">
        <v>110</v>
      </c>
      <c r="E214" s="224" t="s">
        <v>310</v>
      </c>
      <c r="F214" s="225" t="s">
        <v>45</v>
      </c>
      <c r="G214" s="223" t="s">
        <v>390</v>
      </c>
      <c r="H214" s="223" t="s">
        <v>391</v>
      </c>
      <c r="I214" s="225" t="s">
        <v>301</v>
      </c>
      <c r="J214" s="226" t="s">
        <v>302</v>
      </c>
      <c r="K214" s="227" t="s">
        <v>302</v>
      </c>
      <c r="L214" s="228">
        <v>48724.87276</v>
      </c>
      <c r="M214" s="229">
        <v>10000</v>
      </c>
      <c r="N214" s="230">
        <v>487248727.6</v>
      </c>
    </row>
    <row r="215" spans="1:14" ht="15">
      <c r="A215" s="221" t="s">
        <v>392</v>
      </c>
      <c r="B215" s="221" t="s">
        <v>392</v>
      </c>
      <c r="C215" s="222" t="s">
        <v>392</v>
      </c>
      <c r="D215" s="223" t="s">
        <v>110</v>
      </c>
      <c r="E215" s="224" t="s">
        <v>310</v>
      </c>
      <c r="F215" s="225" t="s">
        <v>45</v>
      </c>
      <c r="G215" s="223" t="s">
        <v>395</v>
      </c>
      <c r="H215" s="223" t="s">
        <v>396</v>
      </c>
      <c r="I215" s="225" t="s">
        <v>315</v>
      </c>
      <c r="J215" s="226" t="s">
        <v>302</v>
      </c>
      <c r="K215" s="227" t="s">
        <v>302</v>
      </c>
      <c r="L215" s="228">
        <v>48724.872786</v>
      </c>
      <c r="M215" s="229">
        <v>9997.386984</v>
      </c>
      <c r="N215" s="230">
        <v>487121409</v>
      </c>
    </row>
    <row r="216" spans="1:14" ht="15">
      <c r="A216" s="221" t="s">
        <v>392</v>
      </c>
      <c r="B216" s="221" t="s">
        <v>392</v>
      </c>
      <c r="C216" s="222" t="s">
        <v>392</v>
      </c>
      <c r="D216" s="223" t="s">
        <v>111</v>
      </c>
      <c r="E216" s="224" t="s">
        <v>297</v>
      </c>
      <c r="F216" s="225" t="s">
        <v>298</v>
      </c>
      <c r="G216" s="223" t="s">
        <v>403</v>
      </c>
      <c r="H216" s="223" t="s">
        <v>404</v>
      </c>
      <c r="I216" s="225" t="s">
        <v>301</v>
      </c>
      <c r="J216" s="226" t="s">
        <v>302</v>
      </c>
      <c r="K216" s="227" t="s">
        <v>302</v>
      </c>
      <c r="L216" s="228">
        <v>0</v>
      </c>
      <c r="M216" s="229">
        <v>0</v>
      </c>
      <c r="N216" s="230">
        <v>657855.47</v>
      </c>
    </row>
    <row r="217" spans="1:14" ht="15">
      <c r="A217" s="221" t="s">
        <v>392</v>
      </c>
      <c r="B217" s="221" t="s">
        <v>392</v>
      </c>
      <c r="C217" s="222" t="s">
        <v>392</v>
      </c>
      <c r="D217" s="223" t="s">
        <v>111</v>
      </c>
      <c r="E217" s="224" t="s">
        <v>310</v>
      </c>
      <c r="F217" s="225" t="s">
        <v>45</v>
      </c>
      <c r="G217" s="223" t="s">
        <v>390</v>
      </c>
      <c r="H217" s="223" t="s">
        <v>391</v>
      </c>
      <c r="I217" s="225" t="s">
        <v>301</v>
      </c>
      <c r="J217" s="226" t="s">
        <v>302</v>
      </c>
      <c r="K217" s="227" t="s">
        <v>302</v>
      </c>
      <c r="L217" s="228">
        <v>14443.54219</v>
      </c>
      <c r="M217" s="229">
        <v>10000</v>
      </c>
      <c r="N217" s="230">
        <v>144435421.9</v>
      </c>
    </row>
    <row r="218" spans="1:14" ht="15">
      <c r="A218" s="221" t="s">
        <v>392</v>
      </c>
      <c r="B218" s="221" t="s">
        <v>392</v>
      </c>
      <c r="C218" s="222" t="s">
        <v>392</v>
      </c>
      <c r="D218" s="223" t="s">
        <v>111</v>
      </c>
      <c r="E218" s="224" t="s">
        <v>310</v>
      </c>
      <c r="F218" s="225" t="s">
        <v>45</v>
      </c>
      <c r="G218" s="223" t="s">
        <v>395</v>
      </c>
      <c r="H218" s="223" t="s">
        <v>396</v>
      </c>
      <c r="I218" s="225" t="s">
        <v>315</v>
      </c>
      <c r="J218" s="226" t="s">
        <v>302</v>
      </c>
      <c r="K218" s="227" t="s">
        <v>302</v>
      </c>
      <c r="L218" s="228">
        <v>14443.54222</v>
      </c>
      <c r="M218" s="229">
        <v>9997.386984</v>
      </c>
      <c r="N218" s="230">
        <v>144397681</v>
      </c>
    </row>
    <row r="219" spans="1:14" ht="15">
      <c r="A219" s="221" t="s">
        <v>392</v>
      </c>
      <c r="B219" s="221" t="s">
        <v>392</v>
      </c>
      <c r="C219" s="222" t="s">
        <v>392</v>
      </c>
      <c r="D219" s="223" t="s">
        <v>112</v>
      </c>
      <c r="E219" s="224" t="s">
        <v>310</v>
      </c>
      <c r="F219" s="225" t="s">
        <v>45</v>
      </c>
      <c r="G219" s="223" t="s">
        <v>390</v>
      </c>
      <c r="H219" s="223" t="s">
        <v>391</v>
      </c>
      <c r="I219" s="225" t="s">
        <v>301</v>
      </c>
      <c r="J219" s="226" t="s">
        <v>302</v>
      </c>
      <c r="K219" s="227" t="s">
        <v>302</v>
      </c>
      <c r="L219" s="228">
        <v>45402.249338</v>
      </c>
      <c r="M219" s="229">
        <v>10000</v>
      </c>
      <c r="N219" s="230">
        <v>454022493.38</v>
      </c>
    </row>
    <row r="220" spans="1:14" ht="15">
      <c r="A220" s="221" t="s">
        <v>392</v>
      </c>
      <c r="B220" s="221" t="s">
        <v>392</v>
      </c>
      <c r="C220" s="222" t="s">
        <v>392</v>
      </c>
      <c r="D220" s="223" t="s">
        <v>112</v>
      </c>
      <c r="E220" s="224" t="s">
        <v>310</v>
      </c>
      <c r="F220" s="225" t="s">
        <v>45</v>
      </c>
      <c r="G220" s="223" t="s">
        <v>395</v>
      </c>
      <c r="H220" s="223" t="s">
        <v>396</v>
      </c>
      <c r="I220" s="225" t="s">
        <v>315</v>
      </c>
      <c r="J220" s="226" t="s">
        <v>302</v>
      </c>
      <c r="K220" s="227" t="s">
        <v>302</v>
      </c>
      <c r="L220" s="228">
        <v>45402.249379</v>
      </c>
      <c r="M220" s="229">
        <v>9997.386984</v>
      </c>
      <c r="N220" s="230">
        <v>453903857</v>
      </c>
    </row>
    <row r="221" spans="1:14" ht="15">
      <c r="A221" s="221" t="s">
        <v>392</v>
      </c>
      <c r="B221" s="221" t="s">
        <v>392</v>
      </c>
      <c r="C221" s="222" t="s">
        <v>392</v>
      </c>
      <c r="D221" s="223" t="s">
        <v>113</v>
      </c>
      <c r="E221" s="224" t="s">
        <v>310</v>
      </c>
      <c r="F221" s="225" t="s">
        <v>45</v>
      </c>
      <c r="G221" s="223" t="s">
        <v>390</v>
      </c>
      <c r="H221" s="223" t="s">
        <v>391</v>
      </c>
      <c r="I221" s="225" t="s">
        <v>301</v>
      </c>
      <c r="J221" s="226" t="s">
        <v>302</v>
      </c>
      <c r="K221" s="227" t="s">
        <v>302</v>
      </c>
      <c r="L221" s="228">
        <v>24171.487727</v>
      </c>
      <c r="M221" s="229">
        <v>10000</v>
      </c>
      <c r="N221" s="230">
        <v>241714877.27</v>
      </c>
    </row>
    <row r="222" spans="1:14" ht="15">
      <c r="A222" s="221" t="s">
        <v>392</v>
      </c>
      <c r="B222" s="221" t="s">
        <v>392</v>
      </c>
      <c r="C222" s="222" t="s">
        <v>392</v>
      </c>
      <c r="D222" s="223" t="s">
        <v>113</v>
      </c>
      <c r="E222" s="224" t="s">
        <v>310</v>
      </c>
      <c r="F222" s="225" t="s">
        <v>45</v>
      </c>
      <c r="G222" s="223" t="s">
        <v>395</v>
      </c>
      <c r="H222" s="223" t="s">
        <v>396</v>
      </c>
      <c r="I222" s="225" t="s">
        <v>315</v>
      </c>
      <c r="J222" s="226" t="s">
        <v>302</v>
      </c>
      <c r="K222" s="227" t="s">
        <v>302</v>
      </c>
      <c r="L222" s="228">
        <v>24171.48769</v>
      </c>
      <c r="M222" s="229">
        <v>9997.386983</v>
      </c>
      <c r="N222" s="230">
        <v>241651716.4</v>
      </c>
    </row>
    <row r="223" spans="1:14" ht="15">
      <c r="A223" s="221" t="s">
        <v>405</v>
      </c>
      <c r="B223" s="221" t="s">
        <v>406</v>
      </c>
      <c r="C223" s="222" t="s">
        <v>406</v>
      </c>
      <c r="D223" s="223" t="s">
        <v>107</v>
      </c>
      <c r="E223" s="224" t="s">
        <v>297</v>
      </c>
      <c r="F223" s="225" t="s">
        <v>298</v>
      </c>
      <c r="G223" s="223" t="s">
        <v>407</v>
      </c>
      <c r="H223" s="223" t="s">
        <v>408</v>
      </c>
      <c r="I223" s="225" t="s">
        <v>301</v>
      </c>
      <c r="J223" s="226" t="s">
        <v>302</v>
      </c>
      <c r="K223" s="227" t="s">
        <v>302</v>
      </c>
      <c r="L223" s="228">
        <v>0</v>
      </c>
      <c r="M223" s="229">
        <v>0</v>
      </c>
      <c r="N223" s="230">
        <v>5499155.09</v>
      </c>
    </row>
    <row r="224" spans="1:14" ht="15">
      <c r="A224" s="221" t="s">
        <v>405</v>
      </c>
      <c r="B224" s="221" t="s">
        <v>406</v>
      </c>
      <c r="C224" s="222" t="s">
        <v>406</v>
      </c>
      <c r="D224" s="223" t="s">
        <v>107</v>
      </c>
      <c r="E224" s="224" t="s">
        <v>297</v>
      </c>
      <c r="F224" s="225" t="s">
        <v>298</v>
      </c>
      <c r="G224" s="223" t="s">
        <v>409</v>
      </c>
      <c r="H224" s="223" t="s">
        <v>410</v>
      </c>
      <c r="I224" s="225" t="s">
        <v>301</v>
      </c>
      <c r="J224" s="226" t="s">
        <v>302</v>
      </c>
      <c r="K224" s="227" t="s">
        <v>302</v>
      </c>
      <c r="L224" s="228">
        <v>0</v>
      </c>
      <c r="M224" s="229">
        <v>0</v>
      </c>
      <c r="N224" s="230">
        <v>733220.68</v>
      </c>
    </row>
    <row r="225" spans="1:14" ht="15">
      <c r="A225" s="221" t="s">
        <v>405</v>
      </c>
      <c r="B225" s="221" t="s">
        <v>406</v>
      </c>
      <c r="C225" s="222" t="s">
        <v>406</v>
      </c>
      <c r="D225" s="223" t="s">
        <v>107</v>
      </c>
      <c r="E225" s="224" t="s">
        <v>297</v>
      </c>
      <c r="F225" s="225" t="s">
        <v>298</v>
      </c>
      <c r="G225" s="223" t="s">
        <v>393</v>
      </c>
      <c r="H225" s="223" t="s">
        <v>394</v>
      </c>
      <c r="I225" s="225" t="s">
        <v>301</v>
      </c>
      <c r="J225" s="226" t="s">
        <v>302</v>
      </c>
      <c r="K225" s="227" t="s">
        <v>302</v>
      </c>
      <c r="L225" s="228">
        <v>0</v>
      </c>
      <c r="M225" s="229">
        <v>0</v>
      </c>
      <c r="N225" s="230">
        <v>22602749.4</v>
      </c>
    </row>
    <row r="226" spans="1:14" ht="15">
      <c r="A226" s="221" t="s">
        <v>405</v>
      </c>
      <c r="B226" s="221" t="s">
        <v>406</v>
      </c>
      <c r="C226" s="222" t="s">
        <v>406</v>
      </c>
      <c r="D226" s="223" t="s">
        <v>108</v>
      </c>
      <c r="E226" s="224" t="s">
        <v>297</v>
      </c>
      <c r="F226" s="225" t="s">
        <v>298</v>
      </c>
      <c r="G226" s="223" t="s">
        <v>411</v>
      </c>
      <c r="H226" s="223" t="s">
        <v>412</v>
      </c>
      <c r="I226" s="225" t="s">
        <v>301</v>
      </c>
      <c r="J226" s="226" t="s">
        <v>302</v>
      </c>
      <c r="K226" s="227" t="s">
        <v>302</v>
      </c>
      <c r="L226" s="228">
        <v>0</v>
      </c>
      <c r="M226" s="229">
        <v>0</v>
      </c>
      <c r="N226" s="230">
        <v>2382967.21</v>
      </c>
    </row>
    <row r="227" spans="1:14" ht="15">
      <c r="A227" s="221" t="s">
        <v>405</v>
      </c>
      <c r="B227" s="221" t="s">
        <v>406</v>
      </c>
      <c r="C227" s="222" t="s">
        <v>406</v>
      </c>
      <c r="D227" s="223" t="s">
        <v>108</v>
      </c>
      <c r="E227" s="224" t="s">
        <v>297</v>
      </c>
      <c r="F227" s="225" t="s">
        <v>298</v>
      </c>
      <c r="G227" s="223" t="s">
        <v>413</v>
      </c>
      <c r="H227" s="223" t="s">
        <v>414</v>
      </c>
      <c r="I227" s="225" t="s">
        <v>301</v>
      </c>
      <c r="J227" s="226" t="s">
        <v>302</v>
      </c>
      <c r="K227" s="227" t="s">
        <v>302</v>
      </c>
      <c r="L227" s="228">
        <v>0</v>
      </c>
      <c r="M227" s="229">
        <v>0</v>
      </c>
      <c r="N227" s="230">
        <v>5425833.03</v>
      </c>
    </row>
    <row r="228" spans="1:14" ht="15">
      <c r="A228" s="221" t="s">
        <v>405</v>
      </c>
      <c r="B228" s="221" t="s">
        <v>406</v>
      </c>
      <c r="C228" s="222" t="s">
        <v>406</v>
      </c>
      <c r="D228" s="223" t="s">
        <v>108</v>
      </c>
      <c r="E228" s="224" t="s">
        <v>297</v>
      </c>
      <c r="F228" s="225" t="s">
        <v>298</v>
      </c>
      <c r="G228" s="223" t="s">
        <v>415</v>
      </c>
      <c r="H228" s="223" t="s">
        <v>416</v>
      </c>
      <c r="I228" s="225" t="s">
        <v>301</v>
      </c>
      <c r="J228" s="226" t="s">
        <v>302</v>
      </c>
      <c r="K228" s="227" t="s">
        <v>302</v>
      </c>
      <c r="L228" s="228">
        <v>0</v>
      </c>
      <c r="M228" s="229">
        <v>0</v>
      </c>
      <c r="N228" s="230">
        <v>14811057.73</v>
      </c>
    </row>
    <row r="229" spans="1:14" ht="15">
      <c r="A229" s="221" t="s">
        <v>405</v>
      </c>
      <c r="B229" s="221" t="s">
        <v>406</v>
      </c>
      <c r="C229" s="222" t="s">
        <v>406</v>
      </c>
      <c r="D229" s="223" t="s">
        <v>108</v>
      </c>
      <c r="E229" s="224" t="s">
        <v>297</v>
      </c>
      <c r="F229" s="225" t="s">
        <v>298</v>
      </c>
      <c r="G229" s="223" t="s">
        <v>417</v>
      </c>
      <c r="H229" s="223" t="s">
        <v>418</v>
      </c>
      <c r="I229" s="225" t="s">
        <v>301</v>
      </c>
      <c r="J229" s="226" t="s">
        <v>302</v>
      </c>
      <c r="K229" s="227" t="s">
        <v>302</v>
      </c>
      <c r="L229" s="228">
        <v>0</v>
      </c>
      <c r="M229" s="229">
        <v>0</v>
      </c>
      <c r="N229" s="230">
        <v>733220.68</v>
      </c>
    </row>
    <row r="230" spans="1:14" ht="15">
      <c r="A230" s="221" t="s">
        <v>405</v>
      </c>
      <c r="B230" s="221" t="s">
        <v>406</v>
      </c>
      <c r="C230" s="222" t="s">
        <v>406</v>
      </c>
      <c r="D230" s="223" t="s">
        <v>108</v>
      </c>
      <c r="E230" s="224" t="s">
        <v>297</v>
      </c>
      <c r="F230" s="225" t="s">
        <v>298</v>
      </c>
      <c r="G230" s="223" t="s">
        <v>397</v>
      </c>
      <c r="H230" s="223" t="s">
        <v>398</v>
      </c>
      <c r="I230" s="225" t="s">
        <v>301</v>
      </c>
      <c r="J230" s="226" t="s">
        <v>302</v>
      </c>
      <c r="K230" s="227" t="s">
        <v>302</v>
      </c>
      <c r="L230" s="228">
        <v>0</v>
      </c>
      <c r="M230" s="229">
        <v>0</v>
      </c>
      <c r="N230" s="230">
        <v>14859939.05</v>
      </c>
    </row>
    <row r="231" spans="1:14" ht="15">
      <c r="A231" s="221" t="s">
        <v>405</v>
      </c>
      <c r="B231" s="221" t="s">
        <v>406</v>
      </c>
      <c r="C231" s="222" t="s">
        <v>406</v>
      </c>
      <c r="D231" s="223" t="s">
        <v>109</v>
      </c>
      <c r="E231" s="224" t="s">
        <v>297</v>
      </c>
      <c r="F231" s="225" t="s">
        <v>298</v>
      </c>
      <c r="G231" s="223" t="s">
        <v>419</v>
      </c>
      <c r="H231" s="223" t="s">
        <v>420</v>
      </c>
      <c r="I231" s="225" t="s">
        <v>301</v>
      </c>
      <c r="J231" s="226" t="s">
        <v>302</v>
      </c>
      <c r="K231" s="227" t="s">
        <v>302</v>
      </c>
      <c r="L231" s="228">
        <v>0</v>
      </c>
      <c r="M231" s="229">
        <v>0</v>
      </c>
      <c r="N231" s="230">
        <v>183305.17</v>
      </c>
    </row>
    <row r="232" spans="1:14" ht="15">
      <c r="A232" s="221" t="s">
        <v>405</v>
      </c>
      <c r="B232" s="221" t="s">
        <v>406</v>
      </c>
      <c r="C232" s="222" t="s">
        <v>406</v>
      </c>
      <c r="D232" s="223" t="s">
        <v>109</v>
      </c>
      <c r="E232" s="224" t="s">
        <v>297</v>
      </c>
      <c r="F232" s="225" t="s">
        <v>298</v>
      </c>
      <c r="G232" s="223" t="s">
        <v>399</v>
      </c>
      <c r="H232" s="223" t="s">
        <v>400</v>
      </c>
      <c r="I232" s="225" t="s">
        <v>301</v>
      </c>
      <c r="J232" s="226" t="s">
        <v>302</v>
      </c>
      <c r="K232" s="227" t="s">
        <v>302</v>
      </c>
      <c r="L232" s="228">
        <v>0</v>
      </c>
      <c r="M232" s="229">
        <v>0</v>
      </c>
      <c r="N232" s="230">
        <v>273735.72</v>
      </c>
    </row>
    <row r="233" spans="1:14" ht="15">
      <c r="A233" s="221" t="s">
        <v>405</v>
      </c>
      <c r="B233" s="221" t="s">
        <v>406</v>
      </c>
      <c r="C233" s="222" t="s">
        <v>406</v>
      </c>
      <c r="D233" s="223" t="s">
        <v>109</v>
      </c>
      <c r="E233" s="224" t="s">
        <v>297</v>
      </c>
      <c r="F233" s="225" t="s">
        <v>298</v>
      </c>
      <c r="G233" s="223" t="s">
        <v>421</v>
      </c>
      <c r="H233" s="223" t="s">
        <v>422</v>
      </c>
      <c r="I233" s="225" t="s">
        <v>301</v>
      </c>
      <c r="J233" s="226" t="s">
        <v>302</v>
      </c>
      <c r="K233" s="227" t="s">
        <v>302</v>
      </c>
      <c r="L233" s="228">
        <v>0</v>
      </c>
      <c r="M233" s="229">
        <v>0</v>
      </c>
      <c r="N233" s="230">
        <v>12244785.39</v>
      </c>
    </row>
    <row r="234" spans="1:14" ht="15">
      <c r="A234" s="221" t="s">
        <v>405</v>
      </c>
      <c r="B234" s="221" t="s">
        <v>406</v>
      </c>
      <c r="C234" s="222" t="s">
        <v>406</v>
      </c>
      <c r="D234" s="223" t="s">
        <v>110</v>
      </c>
      <c r="E234" s="224" t="s">
        <v>297</v>
      </c>
      <c r="F234" s="225" t="s">
        <v>298</v>
      </c>
      <c r="G234" s="223" t="s">
        <v>423</v>
      </c>
      <c r="H234" s="223" t="s">
        <v>424</v>
      </c>
      <c r="I234" s="225" t="s">
        <v>301</v>
      </c>
      <c r="J234" s="226" t="s">
        <v>302</v>
      </c>
      <c r="K234" s="227" t="s">
        <v>302</v>
      </c>
      <c r="L234" s="228">
        <v>0</v>
      </c>
      <c r="M234" s="229">
        <v>0</v>
      </c>
      <c r="N234" s="230">
        <v>2199662.02</v>
      </c>
    </row>
    <row r="235" spans="1:14" ht="15">
      <c r="A235" s="221" t="s">
        <v>405</v>
      </c>
      <c r="B235" s="221" t="s">
        <v>406</v>
      </c>
      <c r="C235" s="222" t="s">
        <v>406</v>
      </c>
      <c r="D235" s="223" t="s">
        <v>110</v>
      </c>
      <c r="E235" s="224" t="s">
        <v>297</v>
      </c>
      <c r="F235" s="225" t="s">
        <v>298</v>
      </c>
      <c r="G235" s="223" t="s">
        <v>425</v>
      </c>
      <c r="H235" s="223" t="s">
        <v>426</v>
      </c>
      <c r="I235" s="225" t="s">
        <v>301</v>
      </c>
      <c r="J235" s="226" t="s">
        <v>302</v>
      </c>
      <c r="K235" s="227" t="s">
        <v>302</v>
      </c>
      <c r="L235" s="228">
        <v>0</v>
      </c>
      <c r="M235" s="229">
        <v>0</v>
      </c>
      <c r="N235" s="230">
        <v>2492950.29</v>
      </c>
    </row>
    <row r="236" spans="1:14" ht="15">
      <c r="A236" s="221" t="s">
        <v>405</v>
      </c>
      <c r="B236" s="221" t="s">
        <v>406</v>
      </c>
      <c r="C236" s="222" t="s">
        <v>406</v>
      </c>
      <c r="D236" s="223" t="s">
        <v>110</v>
      </c>
      <c r="E236" s="224" t="s">
        <v>297</v>
      </c>
      <c r="F236" s="225" t="s">
        <v>298</v>
      </c>
      <c r="G236" s="223" t="s">
        <v>401</v>
      </c>
      <c r="H236" s="223" t="s">
        <v>402</v>
      </c>
      <c r="I236" s="225" t="s">
        <v>301</v>
      </c>
      <c r="J236" s="226" t="s">
        <v>302</v>
      </c>
      <c r="K236" s="227" t="s">
        <v>302</v>
      </c>
      <c r="L236" s="228">
        <v>0</v>
      </c>
      <c r="M236" s="229">
        <v>0</v>
      </c>
      <c r="N236" s="230">
        <v>782102.06</v>
      </c>
    </row>
    <row r="237" spans="1:14" ht="15">
      <c r="A237" s="221" t="s">
        <v>405</v>
      </c>
      <c r="B237" s="221" t="s">
        <v>406</v>
      </c>
      <c r="C237" s="222" t="s">
        <v>406</v>
      </c>
      <c r="D237" s="223" t="s">
        <v>111</v>
      </c>
      <c r="E237" s="224" t="s">
        <v>297</v>
      </c>
      <c r="F237" s="225" t="s">
        <v>298</v>
      </c>
      <c r="G237" s="223" t="s">
        <v>427</v>
      </c>
      <c r="H237" s="223" t="s">
        <v>428</v>
      </c>
      <c r="I237" s="225" t="s">
        <v>301</v>
      </c>
      <c r="J237" s="226" t="s">
        <v>302</v>
      </c>
      <c r="K237" s="227" t="s">
        <v>302</v>
      </c>
      <c r="L237" s="228">
        <v>0</v>
      </c>
      <c r="M237" s="229">
        <v>0</v>
      </c>
      <c r="N237" s="230">
        <v>2932882.71</v>
      </c>
    </row>
    <row r="238" spans="1:14" ht="15">
      <c r="A238" s="221" t="s">
        <v>405</v>
      </c>
      <c r="B238" s="221" t="s">
        <v>406</v>
      </c>
      <c r="C238" s="222" t="s">
        <v>406</v>
      </c>
      <c r="D238" s="223" t="s">
        <v>111</v>
      </c>
      <c r="E238" s="224" t="s">
        <v>297</v>
      </c>
      <c r="F238" s="225" t="s">
        <v>298</v>
      </c>
      <c r="G238" s="223" t="s">
        <v>403</v>
      </c>
      <c r="H238" s="223" t="s">
        <v>404</v>
      </c>
      <c r="I238" s="225" t="s">
        <v>301</v>
      </c>
      <c r="J238" s="226" t="s">
        <v>302</v>
      </c>
      <c r="K238" s="227" t="s">
        <v>302</v>
      </c>
      <c r="L238" s="228">
        <v>0</v>
      </c>
      <c r="M238" s="229">
        <v>0</v>
      </c>
      <c r="N238" s="230">
        <v>391051.03</v>
      </c>
    </row>
    <row r="239" spans="1:14" ht="15">
      <c r="A239" s="221" t="s">
        <v>405</v>
      </c>
      <c r="B239" s="221" t="s">
        <v>406</v>
      </c>
      <c r="C239" s="222" t="s">
        <v>406</v>
      </c>
      <c r="D239" s="223" t="s">
        <v>112</v>
      </c>
      <c r="E239" s="224" t="s">
        <v>297</v>
      </c>
      <c r="F239" s="225" t="s">
        <v>298</v>
      </c>
      <c r="G239" s="223" t="s">
        <v>429</v>
      </c>
      <c r="H239" s="223" t="s">
        <v>430</v>
      </c>
      <c r="I239" s="225" t="s">
        <v>301</v>
      </c>
      <c r="J239" s="226" t="s">
        <v>302</v>
      </c>
      <c r="K239" s="227" t="s">
        <v>302</v>
      </c>
      <c r="L239" s="228">
        <v>0</v>
      </c>
      <c r="M239" s="229">
        <v>0</v>
      </c>
      <c r="N239" s="230">
        <v>5352510.96</v>
      </c>
    </row>
    <row r="240" spans="1:14" ht="15">
      <c r="A240" s="221" t="s">
        <v>405</v>
      </c>
      <c r="B240" s="221" t="s">
        <v>405</v>
      </c>
      <c r="C240" s="222" t="s">
        <v>405</v>
      </c>
      <c r="D240" s="223" t="s">
        <v>107</v>
      </c>
      <c r="E240" s="224" t="s">
        <v>310</v>
      </c>
      <c r="F240" s="225" t="s">
        <v>45</v>
      </c>
      <c r="G240" s="223" t="s">
        <v>395</v>
      </c>
      <c r="H240" s="223" t="s">
        <v>396</v>
      </c>
      <c r="I240" s="225" t="s">
        <v>301</v>
      </c>
      <c r="J240" s="226" t="s">
        <v>302</v>
      </c>
      <c r="K240" s="227" t="s">
        <v>302</v>
      </c>
      <c r="L240" s="228">
        <v>76279.33461</v>
      </c>
      <c r="M240" s="229">
        <v>10000</v>
      </c>
      <c r="N240" s="230">
        <v>762793346.1</v>
      </c>
    </row>
    <row r="241" spans="1:14" ht="15">
      <c r="A241" s="221" t="s">
        <v>405</v>
      </c>
      <c r="B241" s="221" t="s">
        <v>405</v>
      </c>
      <c r="C241" s="222" t="s">
        <v>405</v>
      </c>
      <c r="D241" s="223" t="s">
        <v>107</v>
      </c>
      <c r="E241" s="224" t="s">
        <v>310</v>
      </c>
      <c r="F241" s="225" t="s">
        <v>45</v>
      </c>
      <c r="G241" s="223" t="s">
        <v>431</v>
      </c>
      <c r="H241" s="223" t="s">
        <v>432</v>
      </c>
      <c r="I241" s="225" t="s">
        <v>315</v>
      </c>
      <c r="J241" s="226" t="s">
        <v>302</v>
      </c>
      <c r="K241" s="227" t="s">
        <v>302</v>
      </c>
      <c r="L241" s="228">
        <v>82895.947238</v>
      </c>
      <c r="M241" s="229">
        <v>9999.128843</v>
      </c>
      <c r="N241" s="230">
        <v>828887257</v>
      </c>
    </row>
    <row r="242" spans="1:14" ht="15">
      <c r="A242" s="221" t="s">
        <v>405</v>
      </c>
      <c r="B242" s="221" t="s">
        <v>405</v>
      </c>
      <c r="C242" s="222" t="s">
        <v>405</v>
      </c>
      <c r="D242" s="223" t="s">
        <v>108</v>
      </c>
      <c r="E242" s="224" t="s">
        <v>310</v>
      </c>
      <c r="F242" s="225" t="s">
        <v>45</v>
      </c>
      <c r="G242" s="223" t="s">
        <v>395</v>
      </c>
      <c r="H242" s="223" t="s">
        <v>396</v>
      </c>
      <c r="I242" s="225" t="s">
        <v>301</v>
      </c>
      <c r="J242" s="226" t="s">
        <v>302</v>
      </c>
      <c r="K242" s="227" t="s">
        <v>302</v>
      </c>
      <c r="L242" s="228">
        <v>59016.55992</v>
      </c>
      <c r="M242" s="229">
        <v>10000</v>
      </c>
      <c r="N242" s="230">
        <v>590165599.2</v>
      </c>
    </row>
    <row r="243" spans="1:14" ht="15">
      <c r="A243" s="221" t="s">
        <v>405</v>
      </c>
      <c r="B243" s="221" t="s">
        <v>405</v>
      </c>
      <c r="C243" s="222" t="s">
        <v>405</v>
      </c>
      <c r="D243" s="223" t="s">
        <v>108</v>
      </c>
      <c r="E243" s="224" t="s">
        <v>310</v>
      </c>
      <c r="F243" s="225" t="s">
        <v>45</v>
      </c>
      <c r="G243" s="223" t="s">
        <v>431</v>
      </c>
      <c r="H243" s="223" t="s">
        <v>432</v>
      </c>
      <c r="I243" s="225" t="s">
        <v>315</v>
      </c>
      <c r="J243" s="226" t="s">
        <v>302</v>
      </c>
      <c r="K243" s="227" t="s">
        <v>302</v>
      </c>
      <c r="L243" s="228">
        <v>65458.048593</v>
      </c>
      <c r="M243" s="229">
        <v>9999.131582</v>
      </c>
      <c r="N243" s="230">
        <v>654523641</v>
      </c>
    </row>
    <row r="244" spans="1:14" ht="15">
      <c r="A244" s="221" t="s">
        <v>405</v>
      </c>
      <c r="B244" s="221" t="s">
        <v>405</v>
      </c>
      <c r="C244" s="222" t="s">
        <v>405</v>
      </c>
      <c r="D244" s="223" t="s">
        <v>109</v>
      </c>
      <c r="E244" s="224" t="s">
        <v>310</v>
      </c>
      <c r="F244" s="225" t="s">
        <v>45</v>
      </c>
      <c r="G244" s="223" t="s">
        <v>395</v>
      </c>
      <c r="H244" s="223" t="s">
        <v>396</v>
      </c>
      <c r="I244" s="225" t="s">
        <v>301</v>
      </c>
      <c r="J244" s="226" t="s">
        <v>302</v>
      </c>
      <c r="K244" s="227" t="s">
        <v>302</v>
      </c>
      <c r="L244" s="228">
        <v>23961.953396</v>
      </c>
      <c r="M244" s="229">
        <v>10000</v>
      </c>
      <c r="N244" s="230">
        <v>239619533.96</v>
      </c>
    </row>
    <row r="245" spans="1:14" ht="15">
      <c r="A245" s="221" t="s">
        <v>405</v>
      </c>
      <c r="B245" s="221" t="s">
        <v>405</v>
      </c>
      <c r="C245" s="222" t="s">
        <v>405</v>
      </c>
      <c r="D245" s="223" t="s">
        <v>109</v>
      </c>
      <c r="E245" s="224" t="s">
        <v>310</v>
      </c>
      <c r="F245" s="225" t="s">
        <v>45</v>
      </c>
      <c r="G245" s="223" t="s">
        <v>431</v>
      </c>
      <c r="H245" s="223" t="s">
        <v>432</v>
      </c>
      <c r="I245" s="225" t="s">
        <v>315</v>
      </c>
      <c r="J245" s="226" t="s">
        <v>302</v>
      </c>
      <c r="K245" s="227" t="s">
        <v>302</v>
      </c>
      <c r="L245" s="228">
        <v>220.900379</v>
      </c>
      <c r="M245" s="229">
        <v>9999.131599</v>
      </c>
      <c r="N245" s="230">
        <v>2208811.96</v>
      </c>
    </row>
    <row r="246" spans="1:14" ht="15">
      <c r="A246" s="221" t="s">
        <v>405</v>
      </c>
      <c r="B246" s="221" t="s">
        <v>405</v>
      </c>
      <c r="C246" s="222" t="s">
        <v>405</v>
      </c>
      <c r="D246" s="223" t="s">
        <v>109</v>
      </c>
      <c r="E246" s="224" t="s">
        <v>310</v>
      </c>
      <c r="F246" s="225" t="s">
        <v>45</v>
      </c>
      <c r="G246" s="223" t="s">
        <v>431</v>
      </c>
      <c r="H246" s="223" t="s">
        <v>432</v>
      </c>
      <c r="I246" s="225" t="s">
        <v>315</v>
      </c>
      <c r="J246" s="226" t="s">
        <v>302</v>
      </c>
      <c r="K246" s="227" t="s">
        <v>302</v>
      </c>
      <c r="L246" s="228">
        <v>25104.052761</v>
      </c>
      <c r="M246" s="229">
        <v>9999.128841</v>
      </c>
      <c r="N246" s="230">
        <v>251018658</v>
      </c>
    </row>
    <row r="247" spans="1:14" ht="15">
      <c r="A247" s="221" t="s">
        <v>405</v>
      </c>
      <c r="B247" s="221" t="s">
        <v>405</v>
      </c>
      <c r="C247" s="222" t="s">
        <v>405</v>
      </c>
      <c r="D247" s="223" t="s">
        <v>110</v>
      </c>
      <c r="E247" s="224" t="s">
        <v>310</v>
      </c>
      <c r="F247" s="225" t="s">
        <v>45</v>
      </c>
      <c r="G247" s="223" t="s">
        <v>395</v>
      </c>
      <c r="H247" s="223" t="s">
        <v>396</v>
      </c>
      <c r="I247" s="225" t="s">
        <v>301</v>
      </c>
      <c r="J247" s="226" t="s">
        <v>302</v>
      </c>
      <c r="K247" s="227" t="s">
        <v>302</v>
      </c>
      <c r="L247" s="228">
        <v>48724.872786</v>
      </c>
      <c r="M247" s="229">
        <v>10000</v>
      </c>
      <c r="N247" s="230">
        <v>487248727.86</v>
      </c>
    </row>
    <row r="248" spans="1:14" ht="15">
      <c r="A248" s="221" t="s">
        <v>405</v>
      </c>
      <c r="B248" s="221" t="s">
        <v>405</v>
      </c>
      <c r="C248" s="222" t="s">
        <v>405</v>
      </c>
      <c r="D248" s="223" t="s">
        <v>110</v>
      </c>
      <c r="E248" s="224" t="s">
        <v>310</v>
      </c>
      <c r="F248" s="225" t="s">
        <v>45</v>
      </c>
      <c r="G248" s="223" t="s">
        <v>431</v>
      </c>
      <c r="H248" s="223" t="s">
        <v>432</v>
      </c>
      <c r="I248" s="225" t="s">
        <v>315</v>
      </c>
      <c r="J248" s="226" t="s">
        <v>302</v>
      </c>
      <c r="K248" s="227" t="s">
        <v>302</v>
      </c>
      <c r="L248" s="228">
        <v>49377.033789</v>
      </c>
      <c r="M248" s="229">
        <v>9999.131582</v>
      </c>
      <c r="N248" s="230">
        <v>493727458</v>
      </c>
    </row>
    <row r="249" spans="1:14" ht="15">
      <c r="A249" s="221" t="s">
        <v>405</v>
      </c>
      <c r="B249" s="221" t="s">
        <v>405</v>
      </c>
      <c r="C249" s="222" t="s">
        <v>405</v>
      </c>
      <c r="D249" s="223" t="s">
        <v>111</v>
      </c>
      <c r="E249" s="224" t="s">
        <v>310</v>
      </c>
      <c r="F249" s="225" t="s">
        <v>45</v>
      </c>
      <c r="G249" s="223" t="s">
        <v>395</v>
      </c>
      <c r="H249" s="223" t="s">
        <v>396</v>
      </c>
      <c r="I249" s="225" t="s">
        <v>301</v>
      </c>
      <c r="J249" s="226" t="s">
        <v>302</v>
      </c>
      <c r="K249" s="227" t="s">
        <v>302</v>
      </c>
      <c r="L249" s="228">
        <v>14443.54222</v>
      </c>
      <c r="M249" s="229">
        <v>10000</v>
      </c>
      <c r="N249" s="230">
        <v>144435422.2</v>
      </c>
    </row>
    <row r="250" spans="1:14" ht="15">
      <c r="A250" s="221" t="s">
        <v>405</v>
      </c>
      <c r="B250" s="221" t="s">
        <v>405</v>
      </c>
      <c r="C250" s="222" t="s">
        <v>405</v>
      </c>
      <c r="D250" s="223" t="s">
        <v>111</v>
      </c>
      <c r="E250" s="224" t="s">
        <v>310</v>
      </c>
      <c r="F250" s="225" t="s">
        <v>45</v>
      </c>
      <c r="G250" s="223" t="s">
        <v>431</v>
      </c>
      <c r="H250" s="223" t="s">
        <v>432</v>
      </c>
      <c r="I250" s="225" t="s">
        <v>315</v>
      </c>
      <c r="J250" s="226" t="s">
        <v>302</v>
      </c>
      <c r="K250" s="227" t="s">
        <v>302</v>
      </c>
      <c r="L250" s="228">
        <v>14847.412376</v>
      </c>
      <c r="M250" s="229">
        <v>9999.131582</v>
      </c>
      <c r="N250" s="230">
        <v>148461230</v>
      </c>
    </row>
    <row r="251" spans="1:14" ht="15">
      <c r="A251" s="221" t="s">
        <v>405</v>
      </c>
      <c r="B251" s="221" t="s">
        <v>405</v>
      </c>
      <c r="C251" s="222" t="s">
        <v>405</v>
      </c>
      <c r="D251" s="223" t="s">
        <v>112</v>
      </c>
      <c r="E251" s="224" t="s">
        <v>310</v>
      </c>
      <c r="F251" s="225" t="s">
        <v>45</v>
      </c>
      <c r="G251" s="223" t="s">
        <v>395</v>
      </c>
      <c r="H251" s="223" t="s">
        <v>396</v>
      </c>
      <c r="I251" s="225" t="s">
        <v>301</v>
      </c>
      <c r="J251" s="226" t="s">
        <v>302</v>
      </c>
      <c r="K251" s="227" t="s">
        <v>302</v>
      </c>
      <c r="L251" s="228">
        <v>45402.249379</v>
      </c>
      <c r="M251" s="229">
        <v>10000</v>
      </c>
      <c r="N251" s="230">
        <v>454022493.79</v>
      </c>
    </row>
    <row r="252" spans="1:14" ht="15">
      <c r="A252" s="221" t="s">
        <v>405</v>
      </c>
      <c r="B252" s="221" t="s">
        <v>405</v>
      </c>
      <c r="C252" s="222" t="s">
        <v>405</v>
      </c>
      <c r="D252" s="223" t="s">
        <v>112</v>
      </c>
      <c r="E252" s="224" t="s">
        <v>310</v>
      </c>
      <c r="F252" s="225" t="s">
        <v>45</v>
      </c>
      <c r="G252" s="223" t="s">
        <v>431</v>
      </c>
      <c r="H252" s="223" t="s">
        <v>432</v>
      </c>
      <c r="I252" s="225" t="s">
        <v>315</v>
      </c>
      <c r="J252" s="226" t="s">
        <v>302</v>
      </c>
      <c r="K252" s="227" t="s">
        <v>302</v>
      </c>
      <c r="L252" s="228">
        <v>45922.858822</v>
      </c>
      <c r="M252" s="229">
        <v>9999.131582</v>
      </c>
      <c r="N252" s="230">
        <v>459188708</v>
      </c>
    </row>
    <row r="253" spans="1:14" ht="15">
      <c r="A253" s="221" t="s">
        <v>405</v>
      </c>
      <c r="B253" s="221" t="s">
        <v>405</v>
      </c>
      <c r="C253" s="222" t="s">
        <v>405</v>
      </c>
      <c r="D253" s="223" t="s">
        <v>113</v>
      </c>
      <c r="E253" s="224" t="s">
        <v>310</v>
      </c>
      <c r="F253" s="225" t="s">
        <v>45</v>
      </c>
      <c r="G253" s="223" t="s">
        <v>395</v>
      </c>
      <c r="H253" s="223" t="s">
        <v>396</v>
      </c>
      <c r="I253" s="225" t="s">
        <v>301</v>
      </c>
      <c r="J253" s="226" t="s">
        <v>302</v>
      </c>
      <c r="K253" s="227" t="s">
        <v>302</v>
      </c>
      <c r="L253" s="228">
        <v>24171.48769</v>
      </c>
      <c r="M253" s="229">
        <v>10000</v>
      </c>
      <c r="N253" s="230">
        <v>241714876.9</v>
      </c>
    </row>
    <row r="254" spans="1:14" ht="15">
      <c r="A254" s="221" t="s">
        <v>405</v>
      </c>
      <c r="B254" s="221" t="s">
        <v>405</v>
      </c>
      <c r="C254" s="222" t="s">
        <v>405</v>
      </c>
      <c r="D254" s="223" t="s">
        <v>113</v>
      </c>
      <c r="E254" s="224" t="s">
        <v>310</v>
      </c>
      <c r="F254" s="225" t="s">
        <v>45</v>
      </c>
      <c r="G254" s="223" t="s">
        <v>431</v>
      </c>
      <c r="H254" s="223" t="s">
        <v>432</v>
      </c>
      <c r="I254" s="225" t="s">
        <v>315</v>
      </c>
      <c r="J254" s="226" t="s">
        <v>302</v>
      </c>
      <c r="K254" s="227" t="s">
        <v>302</v>
      </c>
      <c r="L254" s="228">
        <v>24173.746041</v>
      </c>
      <c r="M254" s="229">
        <v>9999.131582</v>
      </c>
      <c r="N254" s="230">
        <v>241716467.5</v>
      </c>
    </row>
    <row r="255" spans="1:14" ht="15">
      <c r="A255" s="221" t="s">
        <v>433</v>
      </c>
      <c r="B255" s="221" t="s">
        <v>433</v>
      </c>
      <c r="C255" s="222" t="s">
        <v>433</v>
      </c>
      <c r="D255" s="223" t="s">
        <v>107</v>
      </c>
      <c r="E255" s="224" t="s">
        <v>310</v>
      </c>
      <c r="F255" s="225" t="s">
        <v>45</v>
      </c>
      <c r="G255" s="223" t="s">
        <v>431</v>
      </c>
      <c r="H255" s="223" t="s">
        <v>432</v>
      </c>
      <c r="I255" s="225" t="s">
        <v>301</v>
      </c>
      <c r="J255" s="226" t="s">
        <v>302</v>
      </c>
      <c r="K255" s="227" t="s">
        <v>302</v>
      </c>
      <c r="L255" s="228">
        <v>82895.947238</v>
      </c>
      <c r="M255" s="229">
        <v>10000</v>
      </c>
      <c r="N255" s="230">
        <v>828959472.38</v>
      </c>
    </row>
    <row r="256" spans="1:14" ht="15">
      <c r="A256" s="221" t="s">
        <v>433</v>
      </c>
      <c r="B256" s="221" t="s">
        <v>433</v>
      </c>
      <c r="C256" s="222" t="s">
        <v>433</v>
      </c>
      <c r="D256" s="223" t="s">
        <v>107</v>
      </c>
      <c r="E256" s="224" t="s">
        <v>310</v>
      </c>
      <c r="F256" s="225" t="s">
        <v>45</v>
      </c>
      <c r="G256" s="223" t="s">
        <v>434</v>
      </c>
      <c r="H256" s="223" t="s">
        <v>435</v>
      </c>
      <c r="I256" s="225" t="s">
        <v>315</v>
      </c>
      <c r="J256" s="226" t="s">
        <v>302</v>
      </c>
      <c r="K256" s="227" t="s">
        <v>302</v>
      </c>
      <c r="L256" s="228">
        <v>82895.916536</v>
      </c>
      <c r="M256" s="229">
        <v>9999.128843</v>
      </c>
      <c r="N256" s="230">
        <v>828886950</v>
      </c>
    </row>
    <row r="257" spans="1:14" ht="15">
      <c r="A257" s="221" t="s">
        <v>433</v>
      </c>
      <c r="B257" s="221" t="s">
        <v>433</v>
      </c>
      <c r="C257" s="222" t="s">
        <v>433</v>
      </c>
      <c r="D257" s="223" t="s">
        <v>108</v>
      </c>
      <c r="E257" s="224" t="s">
        <v>310</v>
      </c>
      <c r="F257" s="225" t="s">
        <v>45</v>
      </c>
      <c r="G257" s="223" t="s">
        <v>431</v>
      </c>
      <c r="H257" s="223" t="s">
        <v>432</v>
      </c>
      <c r="I257" s="225" t="s">
        <v>301</v>
      </c>
      <c r="J257" s="226" t="s">
        <v>302</v>
      </c>
      <c r="K257" s="227" t="s">
        <v>302</v>
      </c>
      <c r="L257" s="228">
        <v>65458.048593</v>
      </c>
      <c r="M257" s="229">
        <v>10000</v>
      </c>
      <c r="N257" s="230">
        <v>654580485.93</v>
      </c>
    </row>
    <row r="258" spans="1:14" ht="15">
      <c r="A258" s="221" t="s">
        <v>433</v>
      </c>
      <c r="B258" s="221" t="s">
        <v>433</v>
      </c>
      <c r="C258" s="222" t="s">
        <v>433</v>
      </c>
      <c r="D258" s="223" t="s">
        <v>108</v>
      </c>
      <c r="E258" s="224" t="s">
        <v>310</v>
      </c>
      <c r="F258" s="225" t="s">
        <v>45</v>
      </c>
      <c r="G258" s="223" t="s">
        <v>434</v>
      </c>
      <c r="H258" s="223" t="s">
        <v>435</v>
      </c>
      <c r="I258" s="225" t="s">
        <v>315</v>
      </c>
      <c r="J258" s="226" t="s">
        <v>302</v>
      </c>
      <c r="K258" s="227" t="s">
        <v>302</v>
      </c>
      <c r="L258" s="228">
        <v>65458.060286</v>
      </c>
      <c r="M258" s="229">
        <v>9999.123364</v>
      </c>
      <c r="N258" s="230">
        <v>654523220</v>
      </c>
    </row>
    <row r="259" spans="1:14" ht="15">
      <c r="A259" s="221" t="s">
        <v>433</v>
      </c>
      <c r="B259" s="221" t="s">
        <v>433</v>
      </c>
      <c r="C259" s="222" t="s">
        <v>433</v>
      </c>
      <c r="D259" s="223" t="s">
        <v>109</v>
      </c>
      <c r="E259" s="224" t="s">
        <v>310</v>
      </c>
      <c r="F259" s="225" t="s">
        <v>45</v>
      </c>
      <c r="G259" s="223" t="s">
        <v>431</v>
      </c>
      <c r="H259" s="223" t="s">
        <v>432</v>
      </c>
      <c r="I259" s="225" t="s">
        <v>301</v>
      </c>
      <c r="J259" s="226" t="s">
        <v>302</v>
      </c>
      <c r="K259" s="227" t="s">
        <v>302</v>
      </c>
      <c r="L259" s="228">
        <v>25324.95314</v>
      </c>
      <c r="M259" s="229">
        <v>10000</v>
      </c>
      <c r="N259" s="230">
        <v>253249531.4</v>
      </c>
    </row>
    <row r="260" spans="1:14" ht="15">
      <c r="A260" s="221" t="s">
        <v>433</v>
      </c>
      <c r="B260" s="221" t="s">
        <v>433</v>
      </c>
      <c r="C260" s="222" t="s">
        <v>433</v>
      </c>
      <c r="D260" s="223" t="s">
        <v>109</v>
      </c>
      <c r="E260" s="224" t="s">
        <v>310</v>
      </c>
      <c r="F260" s="225" t="s">
        <v>45</v>
      </c>
      <c r="G260" s="223" t="s">
        <v>434</v>
      </c>
      <c r="H260" s="223" t="s">
        <v>435</v>
      </c>
      <c r="I260" s="225" t="s">
        <v>315</v>
      </c>
      <c r="J260" s="226" t="s">
        <v>302</v>
      </c>
      <c r="K260" s="227" t="s">
        <v>302</v>
      </c>
      <c r="L260" s="228">
        <v>25324.954475</v>
      </c>
      <c r="M260" s="229">
        <v>9999.123365</v>
      </c>
      <c r="N260" s="230">
        <v>253227344</v>
      </c>
    </row>
    <row r="261" spans="1:14" ht="15">
      <c r="A261" s="221" t="s">
        <v>433</v>
      </c>
      <c r="B261" s="221" t="s">
        <v>433</v>
      </c>
      <c r="C261" s="222" t="s">
        <v>433</v>
      </c>
      <c r="D261" s="223" t="s">
        <v>110</v>
      </c>
      <c r="E261" s="224" t="s">
        <v>310</v>
      </c>
      <c r="F261" s="225" t="s">
        <v>45</v>
      </c>
      <c r="G261" s="223" t="s">
        <v>431</v>
      </c>
      <c r="H261" s="223" t="s">
        <v>432</v>
      </c>
      <c r="I261" s="225" t="s">
        <v>301</v>
      </c>
      <c r="J261" s="226" t="s">
        <v>302</v>
      </c>
      <c r="K261" s="227" t="s">
        <v>302</v>
      </c>
      <c r="L261" s="228">
        <v>49377.033789</v>
      </c>
      <c r="M261" s="229">
        <v>10000</v>
      </c>
      <c r="N261" s="230">
        <v>493770337.89</v>
      </c>
    </row>
    <row r="262" spans="1:14" ht="15">
      <c r="A262" s="221" t="s">
        <v>433</v>
      </c>
      <c r="B262" s="221" t="s">
        <v>433</v>
      </c>
      <c r="C262" s="222" t="s">
        <v>433</v>
      </c>
      <c r="D262" s="223" t="s">
        <v>110</v>
      </c>
      <c r="E262" s="224" t="s">
        <v>310</v>
      </c>
      <c r="F262" s="225" t="s">
        <v>45</v>
      </c>
      <c r="G262" s="223" t="s">
        <v>434</v>
      </c>
      <c r="H262" s="223" t="s">
        <v>435</v>
      </c>
      <c r="I262" s="225" t="s">
        <v>315</v>
      </c>
      <c r="J262" s="226" t="s">
        <v>302</v>
      </c>
      <c r="K262" s="227" t="s">
        <v>302</v>
      </c>
      <c r="L262" s="228">
        <v>49377.042567</v>
      </c>
      <c r="M262" s="229">
        <v>9999.123364</v>
      </c>
      <c r="N262" s="230">
        <v>493727140</v>
      </c>
    </row>
    <row r="263" spans="1:14" ht="15">
      <c r="A263" s="221" t="s">
        <v>433</v>
      </c>
      <c r="B263" s="221" t="s">
        <v>433</v>
      </c>
      <c r="C263" s="222" t="s">
        <v>433</v>
      </c>
      <c r="D263" s="223" t="s">
        <v>111</v>
      </c>
      <c r="E263" s="224" t="s">
        <v>310</v>
      </c>
      <c r="F263" s="225" t="s">
        <v>45</v>
      </c>
      <c r="G263" s="223" t="s">
        <v>431</v>
      </c>
      <c r="H263" s="223" t="s">
        <v>432</v>
      </c>
      <c r="I263" s="225" t="s">
        <v>301</v>
      </c>
      <c r="J263" s="226" t="s">
        <v>302</v>
      </c>
      <c r="K263" s="227" t="s">
        <v>302</v>
      </c>
      <c r="L263" s="228">
        <v>14847.412376</v>
      </c>
      <c r="M263" s="229">
        <v>10000</v>
      </c>
      <c r="N263" s="230">
        <v>148474123.76</v>
      </c>
    </row>
    <row r="264" spans="1:14" ht="15">
      <c r="A264" s="221" t="s">
        <v>433</v>
      </c>
      <c r="B264" s="221" t="s">
        <v>433</v>
      </c>
      <c r="C264" s="222" t="s">
        <v>433</v>
      </c>
      <c r="D264" s="223" t="s">
        <v>111</v>
      </c>
      <c r="E264" s="224" t="s">
        <v>310</v>
      </c>
      <c r="F264" s="225" t="s">
        <v>45</v>
      </c>
      <c r="G264" s="223" t="s">
        <v>434</v>
      </c>
      <c r="H264" s="223" t="s">
        <v>435</v>
      </c>
      <c r="I264" s="225" t="s">
        <v>315</v>
      </c>
      <c r="J264" s="226" t="s">
        <v>302</v>
      </c>
      <c r="K264" s="227" t="s">
        <v>302</v>
      </c>
      <c r="L264" s="228">
        <v>14847.414977</v>
      </c>
      <c r="M264" s="229">
        <v>9999.123365</v>
      </c>
      <c r="N264" s="230">
        <v>148461134</v>
      </c>
    </row>
    <row r="265" spans="1:14" ht="15">
      <c r="A265" s="221" t="s">
        <v>433</v>
      </c>
      <c r="B265" s="221" t="s">
        <v>433</v>
      </c>
      <c r="C265" s="222" t="s">
        <v>433</v>
      </c>
      <c r="D265" s="223" t="s">
        <v>112</v>
      </c>
      <c r="E265" s="224" t="s">
        <v>310</v>
      </c>
      <c r="F265" s="225" t="s">
        <v>45</v>
      </c>
      <c r="G265" s="223" t="s">
        <v>431</v>
      </c>
      <c r="H265" s="223" t="s">
        <v>432</v>
      </c>
      <c r="I265" s="225" t="s">
        <v>301</v>
      </c>
      <c r="J265" s="226" t="s">
        <v>302</v>
      </c>
      <c r="K265" s="227" t="s">
        <v>302</v>
      </c>
      <c r="L265" s="228">
        <v>45922.858822</v>
      </c>
      <c r="M265" s="229">
        <v>10000</v>
      </c>
      <c r="N265" s="230">
        <v>459228588.22</v>
      </c>
    </row>
    <row r="266" spans="1:14" ht="15">
      <c r="A266" s="221" t="s">
        <v>433</v>
      </c>
      <c r="B266" s="221" t="s">
        <v>433</v>
      </c>
      <c r="C266" s="222" t="s">
        <v>433</v>
      </c>
      <c r="D266" s="223" t="s">
        <v>112</v>
      </c>
      <c r="E266" s="224" t="s">
        <v>310</v>
      </c>
      <c r="F266" s="225" t="s">
        <v>45</v>
      </c>
      <c r="G266" s="223" t="s">
        <v>434</v>
      </c>
      <c r="H266" s="223" t="s">
        <v>435</v>
      </c>
      <c r="I266" s="225" t="s">
        <v>315</v>
      </c>
      <c r="J266" s="226" t="s">
        <v>302</v>
      </c>
      <c r="K266" s="227" t="s">
        <v>302</v>
      </c>
      <c r="L266" s="228">
        <v>45922.866961</v>
      </c>
      <c r="M266" s="229">
        <v>9999.123365</v>
      </c>
      <c r="N266" s="230">
        <v>459188412</v>
      </c>
    </row>
    <row r="267" spans="1:14" ht="15">
      <c r="A267" s="221" t="s">
        <v>433</v>
      </c>
      <c r="B267" s="221" t="s">
        <v>433</v>
      </c>
      <c r="C267" s="222" t="s">
        <v>433</v>
      </c>
      <c r="D267" s="223" t="s">
        <v>113</v>
      </c>
      <c r="E267" s="224" t="s">
        <v>310</v>
      </c>
      <c r="F267" s="225" t="s">
        <v>45</v>
      </c>
      <c r="G267" s="223" t="s">
        <v>431</v>
      </c>
      <c r="H267" s="223" t="s">
        <v>432</v>
      </c>
      <c r="I267" s="225" t="s">
        <v>301</v>
      </c>
      <c r="J267" s="226" t="s">
        <v>302</v>
      </c>
      <c r="K267" s="227" t="s">
        <v>302</v>
      </c>
      <c r="L267" s="228">
        <v>24173.746041</v>
      </c>
      <c r="M267" s="229">
        <v>10000</v>
      </c>
      <c r="N267" s="230">
        <v>241737460.41</v>
      </c>
    </row>
    <row r="268" spans="1:14" ht="15">
      <c r="A268" s="221" t="s">
        <v>433</v>
      </c>
      <c r="B268" s="221" t="s">
        <v>433</v>
      </c>
      <c r="C268" s="222" t="s">
        <v>433</v>
      </c>
      <c r="D268" s="223" t="s">
        <v>113</v>
      </c>
      <c r="E268" s="224" t="s">
        <v>310</v>
      </c>
      <c r="F268" s="225" t="s">
        <v>45</v>
      </c>
      <c r="G268" s="223" t="s">
        <v>434</v>
      </c>
      <c r="H268" s="223" t="s">
        <v>435</v>
      </c>
      <c r="I268" s="225" t="s">
        <v>315</v>
      </c>
      <c r="J268" s="226" t="s">
        <v>302</v>
      </c>
      <c r="K268" s="227" t="s">
        <v>302</v>
      </c>
      <c r="L268" s="228">
        <v>7069.660734</v>
      </c>
      <c r="M268" s="229">
        <v>9999.123364</v>
      </c>
      <c r="N268" s="230">
        <v>70690409.82</v>
      </c>
    </row>
    <row r="269" spans="1:14" ht="15">
      <c r="A269" s="221" t="s">
        <v>433</v>
      </c>
      <c r="B269" s="221" t="s">
        <v>433</v>
      </c>
      <c r="C269" s="222" t="s">
        <v>433</v>
      </c>
      <c r="D269" s="223" t="s">
        <v>113</v>
      </c>
      <c r="E269" s="224" t="s">
        <v>310</v>
      </c>
      <c r="F269" s="225" t="s">
        <v>45</v>
      </c>
      <c r="G269" s="223" t="s">
        <v>434</v>
      </c>
      <c r="H269" s="223" t="s">
        <v>435</v>
      </c>
      <c r="I269" s="225" t="s">
        <v>315</v>
      </c>
      <c r="J269" s="226" t="s">
        <v>302</v>
      </c>
      <c r="K269" s="227" t="s">
        <v>302</v>
      </c>
      <c r="L269" s="228">
        <v>17104.083464</v>
      </c>
      <c r="M269" s="229">
        <v>9999.128843</v>
      </c>
      <c r="N269" s="230">
        <v>171025934.3</v>
      </c>
    </row>
    <row r="270" spans="1:14" ht="15">
      <c r="A270" s="221" t="s">
        <v>436</v>
      </c>
      <c r="B270" s="221" t="s">
        <v>436</v>
      </c>
      <c r="C270" s="222" t="s">
        <v>436</v>
      </c>
      <c r="D270" s="223" t="s">
        <v>107</v>
      </c>
      <c r="E270" s="224" t="s">
        <v>310</v>
      </c>
      <c r="F270" s="225" t="s">
        <v>45</v>
      </c>
      <c r="G270" s="223" t="s">
        <v>434</v>
      </c>
      <c r="H270" s="223" t="s">
        <v>435</v>
      </c>
      <c r="I270" s="225" t="s">
        <v>301</v>
      </c>
      <c r="J270" s="226" t="s">
        <v>302</v>
      </c>
      <c r="K270" s="227" t="s">
        <v>302</v>
      </c>
      <c r="L270" s="228">
        <v>82895.916536</v>
      </c>
      <c r="M270" s="229">
        <v>10000</v>
      </c>
      <c r="N270" s="230">
        <v>828959165.36</v>
      </c>
    </row>
    <row r="271" spans="1:14" ht="15">
      <c r="A271" s="221" t="s">
        <v>436</v>
      </c>
      <c r="B271" s="221" t="s">
        <v>436</v>
      </c>
      <c r="C271" s="222" t="s">
        <v>436</v>
      </c>
      <c r="D271" s="223" t="s">
        <v>107</v>
      </c>
      <c r="E271" s="224" t="s">
        <v>310</v>
      </c>
      <c r="F271" s="225" t="s">
        <v>45</v>
      </c>
      <c r="G271" s="223" t="s">
        <v>437</v>
      </c>
      <c r="H271" s="223" t="s">
        <v>438</v>
      </c>
      <c r="I271" s="225" t="s">
        <v>315</v>
      </c>
      <c r="J271" s="226" t="s">
        <v>302</v>
      </c>
      <c r="K271" s="227" t="s">
        <v>302</v>
      </c>
      <c r="L271" s="228">
        <v>76436.494581</v>
      </c>
      <c r="M271" s="229">
        <v>9999.131582</v>
      </c>
      <c r="N271" s="230">
        <v>764298567</v>
      </c>
    </row>
    <row r="272" spans="1:14" ht="15">
      <c r="A272" s="221" t="s">
        <v>436</v>
      </c>
      <c r="B272" s="221" t="s">
        <v>436</v>
      </c>
      <c r="C272" s="222" t="s">
        <v>436</v>
      </c>
      <c r="D272" s="223" t="s">
        <v>108</v>
      </c>
      <c r="E272" s="224" t="s">
        <v>310</v>
      </c>
      <c r="F272" s="225" t="s">
        <v>45</v>
      </c>
      <c r="G272" s="223" t="s">
        <v>434</v>
      </c>
      <c r="H272" s="223" t="s">
        <v>435</v>
      </c>
      <c r="I272" s="225" t="s">
        <v>301</v>
      </c>
      <c r="J272" s="226" t="s">
        <v>302</v>
      </c>
      <c r="K272" s="227" t="s">
        <v>302</v>
      </c>
      <c r="L272" s="228">
        <v>65458.060286</v>
      </c>
      <c r="M272" s="229">
        <v>10000</v>
      </c>
      <c r="N272" s="230">
        <v>654580602.86</v>
      </c>
    </row>
    <row r="273" spans="1:14" ht="15">
      <c r="A273" s="221" t="s">
        <v>436</v>
      </c>
      <c r="B273" s="221" t="s">
        <v>436</v>
      </c>
      <c r="C273" s="222" t="s">
        <v>436</v>
      </c>
      <c r="D273" s="223" t="s">
        <v>108</v>
      </c>
      <c r="E273" s="224" t="s">
        <v>310</v>
      </c>
      <c r="F273" s="225" t="s">
        <v>45</v>
      </c>
      <c r="G273" s="223" t="s">
        <v>437</v>
      </c>
      <c r="H273" s="223" t="s">
        <v>438</v>
      </c>
      <c r="I273" s="225" t="s">
        <v>315</v>
      </c>
      <c r="J273" s="226" t="s">
        <v>302</v>
      </c>
      <c r="K273" s="227" t="s">
        <v>302</v>
      </c>
      <c r="L273" s="228">
        <v>60357.432146</v>
      </c>
      <c r="M273" s="229">
        <v>9999.131582</v>
      </c>
      <c r="N273" s="230">
        <v>603521906</v>
      </c>
    </row>
    <row r="274" spans="1:14" ht="15">
      <c r="A274" s="221" t="s">
        <v>436</v>
      </c>
      <c r="B274" s="221" t="s">
        <v>436</v>
      </c>
      <c r="C274" s="222" t="s">
        <v>436</v>
      </c>
      <c r="D274" s="223" t="s">
        <v>109</v>
      </c>
      <c r="E274" s="224" t="s">
        <v>310</v>
      </c>
      <c r="F274" s="225" t="s">
        <v>45</v>
      </c>
      <c r="G274" s="223" t="s">
        <v>434</v>
      </c>
      <c r="H274" s="223" t="s">
        <v>435</v>
      </c>
      <c r="I274" s="225" t="s">
        <v>301</v>
      </c>
      <c r="J274" s="226" t="s">
        <v>302</v>
      </c>
      <c r="K274" s="227" t="s">
        <v>302</v>
      </c>
      <c r="L274" s="228">
        <v>25324.954475</v>
      </c>
      <c r="M274" s="229">
        <v>10000</v>
      </c>
      <c r="N274" s="230">
        <v>253249544.75</v>
      </c>
    </row>
    <row r="275" spans="1:14" ht="15">
      <c r="A275" s="221" t="s">
        <v>436</v>
      </c>
      <c r="B275" s="221" t="s">
        <v>436</v>
      </c>
      <c r="C275" s="222" t="s">
        <v>436</v>
      </c>
      <c r="D275" s="223" t="s">
        <v>109</v>
      </c>
      <c r="E275" s="224" t="s">
        <v>310</v>
      </c>
      <c r="F275" s="225" t="s">
        <v>45</v>
      </c>
      <c r="G275" s="223" t="s">
        <v>437</v>
      </c>
      <c r="H275" s="223" t="s">
        <v>438</v>
      </c>
      <c r="I275" s="225" t="s">
        <v>315</v>
      </c>
      <c r="J275" s="226" t="s">
        <v>302</v>
      </c>
      <c r="K275" s="227" t="s">
        <v>302</v>
      </c>
      <c r="L275" s="228">
        <v>23385.698255</v>
      </c>
      <c r="M275" s="229">
        <v>9999.131582</v>
      </c>
      <c r="N275" s="230">
        <v>233836674</v>
      </c>
    </row>
    <row r="276" spans="1:14" ht="15">
      <c r="A276" s="221" t="s">
        <v>436</v>
      </c>
      <c r="B276" s="221" t="s">
        <v>436</v>
      </c>
      <c r="C276" s="222" t="s">
        <v>436</v>
      </c>
      <c r="D276" s="223" t="s">
        <v>110</v>
      </c>
      <c r="E276" s="224" t="s">
        <v>310</v>
      </c>
      <c r="F276" s="225" t="s">
        <v>45</v>
      </c>
      <c r="G276" s="223" t="s">
        <v>434</v>
      </c>
      <c r="H276" s="223" t="s">
        <v>435</v>
      </c>
      <c r="I276" s="225" t="s">
        <v>301</v>
      </c>
      <c r="J276" s="226" t="s">
        <v>302</v>
      </c>
      <c r="K276" s="227" t="s">
        <v>302</v>
      </c>
      <c r="L276" s="228">
        <v>49377.042567</v>
      </c>
      <c r="M276" s="229">
        <v>10000</v>
      </c>
      <c r="N276" s="230">
        <v>493770425.67</v>
      </c>
    </row>
    <row r="277" spans="1:14" ht="15">
      <c r="A277" s="221" t="s">
        <v>436</v>
      </c>
      <c r="B277" s="221" t="s">
        <v>436</v>
      </c>
      <c r="C277" s="222" t="s">
        <v>436</v>
      </c>
      <c r="D277" s="223" t="s">
        <v>110</v>
      </c>
      <c r="E277" s="224" t="s">
        <v>310</v>
      </c>
      <c r="F277" s="225" t="s">
        <v>45</v>
      </c>
      <c r="G277" s="223" t="s">
        <v>437</v>
      </c>
      <c r="H277" s="223" t="s">
        <v>438</v>
      </c>
      <c r="I277" s="225" t="s">
        <v>315</v>
      </c>
      <c r="J277" s="226" t="s">
        <v>302</v>
      </c>
      <c r="K277" s="227" t="s">
        <v>302</v>
      </c>
      <c r="L277" s="228">
        <v>45529.480761</v>
      </c>
      <c r="M277" s="229">
        <v>9999.131582</v>
      </c>
      <c r="N277" s="230">
        <v>455255269</v>
      </c>
    </row>
    <row r="278" spans="1:14" ht="15">
      <c r="A278" s="221" t="s">
        <v>436</v>
      </c>
      <c r="B278" s="221" t="s">
        <v>436</v>
      </c>
      <c r="C278" s="222" t="s">
        <v>436</v>
      </c>
      <c r="D278" s="223" t="s">
        <v>111</v>
      </c>
      <c r="E278" s="224" t="s">
        <v>310</v>
      </c>
      <c r="F278" s="225" t="s">
        <v>45</v>
      </c>
      <c r="G278" s="223" t="s">
        <v>434</v>
      </c>
      <c r="H278" s="223" t="s">
        <v>435</v>
      </c>
      <c r="I278" s="225" t="s">
        <v>301</v>
      </c>
      <c r="J278" s="226" t="s">
        <v>302</v>
      </c>
      <c r="K278" s="227" t="s">
        <v>302</v>
      </c>
      <c r="L278" s="228">
        <v>14847.414977</v>
      </c>
      <c r="M278" s="229">
        <v>10000</v>
      </c>
      <c r="N278" s="230">
        <v>148474149.77</v>
      </c>
    </row>
    <row r="279" spans="1:14" ht="15">
      <c r="A279" s="221" t="s">
        <v>436</v>
      </c>
      <c r="B279" s="221" t="s">
        <v>436</v>
      </c>
      <c r="C279" s="222" t="s">
        <v>436</v>
      </c>
      <c r="D279" s="223" t="s">
        <v>111</v>
      </c>
      <c r="E279" s="224" t="s">
        <v>310</v>
      </c>
      <c r="F279" s="225" t="s">
        <v>45</v>
      </c>
      <c r="G279" s="223" t="s">
        <v>437</v>
      </c>
      <c r="H279" s="223" t="s">
        <v>438</v>
      </c>
      <c r="I279" s="225" t="s">
        <v>315</v>
      </c>
      <c r="J279" s="226" t="s">
        <v>302</v>
      </c>
      <c r="K279" s="227" t="s">
        <v>302</v>
      </c>
      <c r="L279" s="228">
        <v>13690.473605</v>
      </c>
      <c r="M279" s="229">
        <v>9999.131582</v>
      </c>
      <c r="N279" s="230">
        <v>136892847</v>
      </c>
    </row>
    <row r="280" spans="1:14" ht="15">
      <c r="A280" s="221" t="s">
        <v>436</v>
      </c>
      <c r="B280" s="221" t="s">
        <v>436</v>
      </c>
      <c r="C280" s="222" t="s">
        <v>436</v>
      </c>
      <c r="D280" s="223" t="s">
        <v>112</v>
      </c>
      <c r="E280" s="224" t="s">
        <v>310</v>
      </c>
      <c r="F280" s="225" t="s">
        <v>45</v>
      </c>
      <c r="G280" s="223" t="s">
        <v>434</v>
      </c>
      <c r="H280" s="223" t="s">
        <v>435</v>
      </c>
      <c r="I280" s="225" t="s">
        <v>301</v>
      </c>
      <c r="J280" s="226" t="s">
        <v>302</v>
      </c>
      <c r="K280" s="227" t="s">
        <v>302</v>
      </c>
      <c r="L280" s="228">
        <v>45922.866961</v>
      </c>
      <c r="M280" s="229">
        <v>10000</v>
      </c>
      <c r="N280" s="230">
        <v>459228669.61</v>
      </c>
    </row>
    <row r="281" spans="1:14" ht="15">
      <c r="A281" s="221" t="s">
        <v>436</v>
      </c>
      <c r="B281" s="221" t="s">
        <v>436</v>
      </c>
      <c r="C281" s="222" t="s">
        <v>436</v>
      </c>
      <c r="D281" s="223" t="s">
        <v>112</v>
      </c>
      <c r="E281" s="224" t="s">
        <v>310</v>
      </c>
      <c r="F281" s="225" t="s">
        <v>45</v>
      </c>
      <c r="G281" s="223" t="s">
        <v>437</v>
      </c>
      <c r="H281" s="223" t="s">
        <v>438</v>
      </c>
      <c r="I281" s="225" t="s">
        <v>315</v>
      </c>
      <c r="J281" s="226" t="s">
        <v>302</v>
      </c>
      <c r="K281" s="227" t="s">
        <v>302</v>
      </c>
      <c r="L281" s="228">
        <v>42344.461768</v>
      </c>
      <c r="M281" s="229">
        <v>9999.131582</v>
      </c>
      <c r="N281" s="230">
        <v>423407845</v>
      </c>
    </row>
    <row r="282" spans="1:14" ht="15">
      <c r="A282" s="221" t="s">
        <v>436</v>
      </c>
      <c r="B282" s="221" t="s">
        <v>436</v>
      </c>
      <c r="C282" s="222" t="s">
        <v>436</v>
      </c>
      <c r="D282" s="223" t="s">
        <v>113</v>
      </c>
      <c r="E282" s="224" t="s">
        <v>310</v>
      </c>
      <c r="F282" s="225" t="s">
        <v>45</v>
      </c>
      <c r="G282" s="223" t="s">
        <v>434</v>
      </c>
      <c r="H282" s="223" t="s">
        <v>435</v>
      </c>
      <c r="I282" s="225" t="s">
        <v>301</v>
      </c>
      <c r="J282" s="226" t="s">
        <v>302</v>
      </c>
      <c r="K282" s="227" t="s">
        <v>302</v>
      </c>
      <c r="L282" s="228">
        <v>24173.744198</v>
      </c>
      <c r="M282" s="229">
        <v>10000</v>
      </c>
      <c r="N282" s="230">
        <v>241737441.98</v>
      </c>
    </row>
    <row r="283" spans="1:14" ht="15">
      <c r="A283" s="221" t="s">
        <v>436</v>
      </c>
      <c r="B283" s="221" t="s">
        <v>436</v>
      </c>
      <c r="C283" s="222" t="s">
        <v>436</v>
      </c>
      <c r="D283" s="223" t="s">
        <v>113</v>
      </c>
      <c r="E283" s="224" t="s">
        <v>310</v>
      </c>
      <c r="F283" s="225" t="s">
        <v>45</v>
      </c>
      <c r="G283" s="223" t="s">
        <v>437</v>
      </c>
      <c r="H283" s="223" t="s">
        <v>438</v>
      </c>
      <c r="I283" s="225" t="s">
        <v>315</v>
      </c>
      <c r="J283" s="226" t="s">
        <v>302</v>
      </c>
      <c r="K283" s="227" t="s">
        <v>302</v>
      </c>
      <c r="L283" s="228">
        <v>22255.958884</v>
      </c>
      <c r="M283" s="229">
        <v>9999.131584</v>
      </c>
      <c r="N283" s="230">
        <v>222540261.4</v>
      </c>
    </row>
    <row r="284" spans="1:14" ht="15">
      <c r="A284" s="221" t="s">
        <v>439</v>
      </c>
      <c r="B284" s="221" t="s">
        <v>439</v>
      </c>
      <c r="C284" s="222" t="s">
        <v>439</v>
      </c>
      <c r="D284" s="223" t="s">
        <v>107</v>
      </c>
      <c r="E284" s="224" t="s">
        <v>366</v>
      </c>
      <c r="F284" s="225" t="s">
        <v>367</v>
      </c>
      <c r="G284" s="223" t="s">
        <v>75</v>
      </c>
      <c r="H284" s="223" t="s">
        <v>440</v>
      </c>
      <c r="I284" s="225" t="s">
        <v>315</v>
      </c>
      <c r="J284" s="226" t="s">
        <v>302</v>
      </c>
      <c r="K284" s="227" t="s">
        <v>302</v>
      </c>
      <c r="L284" s="228">
        <v>135</v>
      </c>
      <c r="M284" s="229">
        <v>487124</v>
      </c>
      <c r="N284" s="230">
        <v>65761740</v>
      </c>
    </row>
    <row r="285" spans="1:14" ht="15">
      <c r="A285" s="221" t="s">
        <v>439</v>
      </c>
      <c r="B285" s="221" t="s">
        <v>439</v>
      </c>
      <c r="C285" s="222" t="s">
        <v>439</v>
      </c>
      <c r="D285" s="223" t="s">
        <v>107</v>
      </c>
      <c r="E285" s="224" t="s">
        <v>310</v>
      </c>
      <c r="F285" s="225" t="s">
        <v>45</v>
      </c>
      <c r="G285" s="223" t="s">
        <v>437</v>
      </c>
      <c r="H285" s="223" t="s">
        <v>438</v>
      </c>
      <c r="I285" s="225" t="s">
        <v>301</v>
      </c>
      <c r="J285" s="226" t="s">
        <v>302</v>
      </c>
      <c r="K285" s="227" t="s">
        <v>302</v>
      </c>
      <c r="L285" s="228">
        <v>76436.494581</v>
      </c>
      <c r="M285" s="229">
        <v>10000</v>
      </c>
      <c r="N285" s="230">
        <v>764364945.81</v>
      </c>
    </row>
    <row r="286" spans="1:14" ht="15">
      <c r="A286" s="221" t="s">
        <v>439</v>
      </c>
      <c r="B286" s="221" t="s">
        <v>439</v>
      </c>
      <c r="C286" s="222" t="s">
        <v>439</v>
      </c>
      <c r="D286" s="223" t="s">
        <v>107</v>
      </c>
      <c r="E286" s="224" t="s">
        <v>310</v>
      </c>
      <c r="F286" s="225" t="s">
        <v>45</v>
      </c>
      <c r="G286" s="223" t="s">
        <v>441</v>
      </c>
      <c r="H286" s="223" t="s">
        <v>442</v>
      </c>
      <c r="I286" s="225" t="s">
        <v>315</v>
      </c>
      <c r="J286" s="226" t="s">
        <v>302</v>
      </c>
      <c r="K286" s="227" t="s">
        <v>302</v>
      </c>
      <c r="L286" s="228">
        <v>76415.660104</v>
      </c>
      <c r="M286" s="229">
        <v>9999.128843</v>
      </c>
      <c r="N286" s="230">
        <v>764090031</v>
      </c>
    </row>
    <row r="287" spans="1:14" ht="15">
      <c r="A287" s="221" t="s">
        <v>439</v>
      </c>
      <c r="B287" s="221" t="s">
        <v>439</v>
      </c>
      <c r="C287" s="222" t="s">
        <v>439</v>
      </c>
      <c r="D287" s="223" t="s">
        <v>108</v>
      </c>
      <c r="E287" s="224" t="s">
        <v>366</v>
      </c>
      <c r="F287" s="225" t="s">
        <v>367</v>
      </c>
      <c r="G287" s="223" t="s">
        <v>75</v>
      </c>
      <c r="H287" s="223" t="s">
        <v>440</v>
      </c>
      <c r="I287" s="225" t="s">
        <v>315</v>
      </c>
      <c r="J287" s="226" t="s">
        <v>302</v>
      </c>
      <c r="K287" s="227" t="s">
        <v>302</v>
      </c>
      <c r="L287" s="228">
        <v>106</v>
      </c>
      <c r="M287" s="229">
        <v>487124</v>
      </c>
      <c r="N287" s="230">
        <v>51635144</v>
      </c>
    </row>
    <row r="288" spans="1:14" ht="15">
      <c r="A288" s="221" t="s">
        <v>439</v>
      </c>
      <c r="B288" s="221" t="s">
        <v>439</v>
      </c>
      <c r="C288" s="222" t="s">
        <v>439</v>
      </c>
      <c r="D288" s="223" t="s">
        <v>108</v>
      </c>
      <c r="E288" s="224" t="s">
        <v>310</v>
      </c>
      <c r="F288" s="225" t="s">
        <v>45</v>
      </c>
      <c r="G288" s="223" t="s">
        <v>437</v>
      </c>
      <c r="H288" s="223" t="s">
        <v>438</v>
      </c>
      <c r="I288" s="225" t="s">
        <v>301</v>
      </c>
      <c r="J288" s="226" t="s">
        <v>302</v>
      </c>
      <c r="K288" s="227" t="s">
        <v>302</v>
      </c>
      <c r="L288" s="228">
        <v>60357.432146</v>
      </c>
      <c r="M288" s="229">
        <v>10000</v>
      </c>
      <c r="N288" s="230">
        <v>603574321.46</v>
      </c>
    </row>
    <row r="289" spans="1:14" ht="15">
      <c r="A289" s="221" t="s">
        <v>439</v>
      </c>
      <c r="B289" s="221" t="s">
        <v>439</v>
      </c>
      <c r="C289" s="222" t="s">
        <v>439</v>
      </c>
      <c r="D289" s="223" t="s">
        <v>108</v>
      </c>
      <c r="E289" s="224" t="s">
        <v>310</v>
      </c>
      <c r="F289" s="225" t="s">
        <v>45</v>
      </c>
      <c r="G289" s="223" t="s">
        <v>441</v>
      </c>
      <c r="H289" s="223" t="s">
        <v>442</v>
      </c>
      <c r="I289" s="225" t="s">
        <v>315</v>
      </c>
      <c r="J289" s="226" t="s">
        <v>302</v>
      </c>
      <c r="K289" s="227" t="s">
        <v>302</v>
      </c>
      <c r="L289" s="228">
        <v>60370.217694</v>
      </c>
      <c r="M289" s="229">
        <v>9999.128843</v>
      </c>
      <c r="N289" s="230">
        <v>603649585</v>
      </c>
    </row>
    <row r="290" spans="1:14" ht="15">
      <c r="A290" s="221" t="s">
        <v>439</v>
      </c>
      <c r="B290" s="221" t="s">
        <v>439</v>
      </c>
      <c r="C290" s="222" t="s">
        <v>439</v>
      </c>
      <c r="D290" s="223" t="s">
        <v>109</v>
      </c>
      <c r="E290" s="224" t="s">
        <v>366</v>
      </c>
      <c r="F290" s="225" t="s">
        <v>367</v>
      </c>
      <c r="G290" s="223" t="s">
        <v>75</v>
      </c>
      <c r="H290" s="223" t="s">
        <v>440</v>
      </c>
      <c r="I290" s="225" t="s">
        <v>315</v>
      </c>
      <c r="J290" s="226" t="s">
        <v>302</v>
      </c>
      <c r="K290" s="227" t="s">
        <v>302</v>
      </c>
      <c r="L290" s="228">
        <v>41</v>
      </c>
      <c r="M290" s="229">
        <v>487124</v>
      </c>
      <c r="N290" s="230">
        <v>19972084</v>
      </c>
    </row>
    <row r="291" spans="1:14" ht="15">
      <c r="A291" s="221" t="s">
        <v>439</v>
      </c>
      <c r="B291" s="221" t="s">
        <v>439</v>
      </c>
      <c r="C291" s="222" t="s">
        <v>439</v>
      </c>
      <c r="D291" s="223" t="s">
        <v>109</v>
      </c>
      <c r="E291" s="224" t="s">
        <v>310</v>
      </c>
      <c r="F291" s="225" t="s">
        <v>45</v>
      </c>
      <c r="G291" s="223" t="s">
        <v>437</v>
      </c>
      <c r="H291" s="223" t="s">
        <v>438</v>
      </c>
      <c r="I291" s="225" t="s">
        <v>301</v>
      </c>
      <c r="J291" s="226" t="s">
        <v>302</v>
      </c>
      <c r="K291" s="227" t="s">
        <v>302</v>
      </c>
      <c r="L291" s="228">
        <v>23385.698255</v>
      </c>
      <c r="M291" s="229">
        <v>10000</v>
      </c>
      <c r="N291" s="230">
        <v>233856982.55</v>
      </c>
    </row>
    <row r="292" spans="1:14" ht="15">
      <c r="A292" s="221" t="s">
        <v>439</v>
      </c>
      <c r="B292" s="221" t="s">
        <v>439</v>
      </c>
      <c r="C292" s="222" t="s">
        <v>439</v>
      </c>
      <c r="D292" s="223" t="s">
        <v>109</v>
      </c>
      <c r="E292" s="224" t="s">
        <v>310</v>
      </c>
      <c r="F292" s="225" t="s">
        <v>45</v>
      </c>
      <c r="G292" s="223" t="s">
        <v>441</v>
      </c>
      <c r="H292" s="223" t="s">
        <v>442</v>
      </c>
      <c r="I292" s="225" t="s">
        <v>315</v>
      </c>
      <c r="J292" s="226" t="s">
        <v>302</v>
      </c>
      <c r="K292" s="227" t="s">
        <v>302</v>
      </c>
      <c r="L292" s="228">
        <v>23394.05739</v>
      </c>
      <c r="M292" s="229">
        <v>9999.128843</v>
      </c>
      <c r="N292" s="230">
        <v>233920194</v>
      </c>
    </row>
    <row r="293" spans="1:14" ht="15">
      <c r="A293" s="221" t="s">
        <v>439</v>
      </c>
      <c r="B293" s="221" t="s">
        <v>439</v>
      </c>
      <c r="C293" s="222" t="s">
        <v>439</v>
      </c>
      <c r="D293" s="223" t="s">
        <v>110</v>
      </c>
      <c r="E293" s="224" t="s">
        <v>366</v>
      </c>
      <c r="F293" s="225" t="s">
        <v>367</v>
      </c>
      <c r="G293" s="223" t="s">
        <v>75</v>
      </c>
      <c r="H293" s="223" t="s">
        <v>440</v>
      </c>
      <c r="I293" s="225" t="s">
        <v>315</v>
      </c>
      <c r="J293" s="226" t="s">
        <v>302</v>
      </c>
      <c r="K293" s="227" t="s">
        <v>302</v>
      </c>
      <c r="L293" s="228">
        <v>80</v>
      </c>
      <c r="M293" s="229">
        <v>487124</v>
      </c>
      <c r="N293" s="230">
        <v>38969920</v>
      </c>
    </row>
    <row r="294" spans="1:14" ht="15">
      <c r="A294" s="221" t="s">
        <v>439</v>
      </c>
      <c r="B294" s="221" t="s">
        <v>439</v>
      </c>
      <c r="C294" s="222" t="s">
        <v>439</v>
      </c>
      <c r="D294" s="223" t="s">
        <v>110</v>
      </c>
      <c r="E294" s="224" t="s">
        <v>310</v>
      </c>
      <c r="F294" s="225" t="s">
        <v>45</v>
      </c>
      <c r="G294" s="223" t="s">
        <v>437</v>
      </c>
      <c r="H294" s="223" t="s">
        <v>438</v>
      </c>
      <c r="I294" s="225" t="s">
        <v>301</v>
      </c>
      <c r="J294" s="226" t="s">
        <v>302</v>
      </c>
      <c r="K294" s="227" t="s">
        <v>302</v>
      </c>
      <c r="L294" s="228">
        <v>45529.480761</v>
      </c>
      <c r="M294" s="229">
        <v>10000</v>
      </c>
      <c r="N294" s="230">
        <v>455294807.61</v>
      </c>
    </row>
    <row r="295" spans="1:14" ht="15">
      <c r="A295" s="221" t="s">
        <v>439</v>
      </c>
      <c r="B295" s="221" t="s">
        <v>439</v>
      </c>
      <c r="C295" s="222" t="s">
        <v>439</v>
      </c>
      <c r="D295" s="223" t="s">
        <v>110</v>
      </c>
      <c r="E295" s="224" t="s">
        <v>310</v>
      </c>
      <c r="F295" s="225" t="s">
        <v>45</v>
      </c>
      <c r="G295" s="223" t="s">
        <v>441</v>
      </c>
      <c r="H295" s="223" t="s">
        <v>442</v>
      </c>
      <c r="I295" s="225" t="s">
        <v>315</v>
      </c>
      <c r="J295" s="226" t="s">
        <v>302</v>
      </c>
      <c r="K295" s="227" t="s">
        <v>302</v>
      </c>
      <c r="L295" s="228">
        <v>45537.136799</v>
      </c>
      <c r="M295" s="229">
        <v>9999.128843</v>
      </c>
      <c r="N295" s="230">
        <v>455331698</v>
      </c>
    </row>
    <row r="296" spans="1:14" ht="15">
      <c r="A296" s="221" t="s">
        <v>439</v>
      </c>
      <c r="B296" s="221" t="s">
        <v>439</v>
      </c>
      <c r="C296" s="222" t="s">
        <v>439</v>
      </c>
      <c r="D296" s="223" t="s">
        <v>111</v>
      </c>
      <c r="E296" s="224" t="s">
        <v>366</v>
      </c>
      <c r="F296" s="225" t="s">
        <v>367</v>
      </c>
      <c r="G296" s="223" t="s">
        <v>75</v>
      </c>
      <c r="H296" s="223" t="s">
        <v>440</v>
      </c>
      <c r="I296" s="225" t="s">
        <v>315</v>
      </c>
      <c r="J296" s="226" t="s">
        <v>302</v>
      </c>
      <c r="K296" s="227" t="s">
        <v>302</v>
      </c>
      <c r="L296" s="228">
        <v>24</v>
      </c>
      <c r="M296" s="229">
        <v>487124</v>
      </c>
      <c r="N296" s="230">
        <v>11690976</v>
      </c>
    </row>
    <row r="297" spans="1:14" ht="15">
      <c r="A297" s="221" t="s">
        <v>439</v>
      </c>
      <c r="B297" s="221" t="s">
        <v>439</v>
      </c>
      <c r="C297" s="222" t="s">
        <v>439</v>
      </c>
      <c r="D297" s="223" t="s">
        <v>111</v>
      </c>
      <c r="E297" s="224" t="s">
        <v>310</v>
      </c>
      <c r="F297" s="225" t="s">
        <v>45</v>
      </c>
      <c r="G297" s="223" t="s">
        <v>437</v>
      </c>
      <c r="H297" s="223" t="s">
        <v>438</v>
      </c>
      <c r="I297" s="225" t="s">
        <v>301</v>
      </c>
      <c r="J297" s="226" t="s">
        <v>302</v>
      </c>
      <c r="K297" s="227" t="s">
        <v>302</v>
      </c>
      <c r="L297" s="228">
        <v>13690.473605</v>
      </c>
      <c r="M297" s="229">
        <v>10000</v>
      </c>
      <c r="N297" s="230">
        <v>136904736.05</v>
      </c>
    </row>
    <row r="298" spans="1:14" ht="15">
      <c r="A298" s="221" t="s">
        <v>439</v>
      </c>
      <c r="B298" s="221" t="s">
        <v>439</v>
      </c>
      <c r="C298" s="222" t="s">
        <v>439</v>
      </c>
      <c r="D298" s="223" t="s">
        <v>111</v>
      </c>
      <c r="E298" s="224" t="s">
        <v>310</v>
      </c>
      <c r="F298" s="225" t="s">
        <v>45</v>
      </c>
      <c r="G298" s="223" t="s">
        <v>441</v>
      </c>
      <c r="H298" s="223" t="s">
        <v>442</v>
      </c>
      <c r="I298" s="225" t="s">
        <v>315</v>
      </c>
      <c r="J298" s="226" t="s">
        <v>302</v>
      </c>
      <c r="K298" s="227" t="s">
        <v>302</v>
      </c>
      <c r="L298" s="228">
        <v>13695.476591</v>
      </c>
      <c r="M298" s="229">
        <v>9999.128843</v>
      </c>
      <c r="N298" s="230">
        <v>136942835</v>
      </c>
    </row>
    <row r="299" spans="1:14" ht="15">
      <c r="A299" s="221" t="s">
        <v>439</v>
      </c>
      <c r="B299" s="221" t="s">
        <v>439</v>
      </c>
      <c r="C299" s="222" t="s">
        <v>439</v>
      </c>
      <c r="D299" s="223" t="s">
        <v>112</v>
      </c>
      <c r="E299" s="224" t="s">
        <v>366</v>
      </c>
      <c r="F299" s="225" t="s">
        <v>367</v>
      </c>
      <c r="G299" s="223" t="s">
        <v>75</v>
      </c>
      <c r="H299" s="223" t="s">
        <v>440</v>
      </c>
      <c r="I299" s="225" t="s">
        <v>315</v>
      </c>
      <c r="J299" s="226" t="s">
        <v>302</v>
      </c>
      <c r="K299" s="227" t="s">
        <v>302</v>
      </c>
      <c r="L299" s="228">
        <v>75</v>
      </c>
      <c r="M299" s="229">
        <v>487124</v>
      </c>
      <c r="N299" s="230">
        <v>36534300</v>
      </c>
    </row>
    <row r="300" spans="1:14" ht="15">
      <c r="A300" s="221" t="s">
        <v>439</v>
      </c>
      <c r="B300" s="221" t="s">
        <v>439</v>
      </c>
      <c r="C300" s="222" t="s">
        <v>439</v>
      </c>
      <c r="D300" s="223" t="s">
        <v>112</v>
      </c>
      <c r="E300" s="224" t="s">
        <v>310</v>
      </c>
      <c r="F300" s="225" t="s">
        <v>45</v>
      </c>
      <c r="G300" s="223" t="s">
        <v>437</v>
      </c>
      <c r="H300" s="223" t="s">
        <v>438</v>
      </c>
      <c r="I300" s="225" t="s">
        <v>301</v>
      </c>
      <c r="J300" s="226" t="s">
        <v>302</v>
      </c>
      <c r="K300" s="227" t="s">
        <v>302</v>
      </c>
      <c r="L300" s="228">
        <v>42344.461768</v>
      </c>
      <c r="M300" s="229">
        <v>10000</v>
      </c>
      <c r="N300" s="230">
        <v>423444617.68</v>
      </c>
    </row>
    <row r="301" spans="1:14" ht="15">
      <c r="A301" s="221" t="s">
        <v>439</v>
      </c>
      <c r="B301" s="221" t="s">
        <v>439</v>
      </c>
      <c r="C301" s="222" t="s">
        <v>439</v>
      </c>
      <c r="D301" s="223" t="s">
        <v>112</v>
      </c>
      <c r="E301" s="224" t="s">
        <v>310</v>
      </c>
      <c r="F301" s="225" t="s">
        <v>45</v>
      </c>
      <c r="G301" s="223" t="s">
        <v>441</v>
      </c>
      <c r="H301" s="223" t="s">
        <v>442</v>
      </c>
      <c r="I301" s="225" t="s">
        <v>315</v>
      </c>
      <c r="J301" s="226" t="s">
        <v>302</v>
      </c>
      <c r="K301" s="227" t="s">
        <v>302</v>
      </c>
      <c r="L301" s="228">
        <v>42322.597663</v>
      </c>
      <c r="M301" s="229">
        <v>9999.128843</v>
      </c>
      <c r="N301" s="230">
        <v>423189107</v>
      </c>
    </row>
    <row r="302" spans="1:14" ht="15">
      <c r="A302" s="221" t="s">
        <v>439</v>
      </c>
      <c r="B302" s="221" t="s">
        <v>439</v>
      </c>
      <c r="C302" s="222" t="s">
        <v>439</v>
      </c>
      <c r="D302" s="223" t="s">
        <v>113</v>
      </c>
      <c r="E302" s="224" t="s">
        <v>366</v>
      </c>
      <c r="F302" s="225" t="s">
        <v>367</v>
      </c>
      <c r="G302" s="223" t="s">
        <v>75</v>
      </c>
      <c r="H302" s="223" t="s">
        <v>440</v>
      </c>
      <c r="I302" s="225" t="s">
        <v>315</v>
      </c>
      <c r="J302" s="226" t="s">
        <v>302</v>
      </c>
      <c r="K302" s="227" t="s">
        <v>302</v>
      </c>
      <c r="L302" s="228">
        <v>39</v>
      </c>
      <c r="M302" s="229">
        <v>487124</v>
      </c>
      <c r="N302" s="230">
        <v>18997836</v>
      </c>
    </row>
    <row r="303" spans="1:14" ht="15">
      <c r="A303" s="221" t="s">
        <v>439</v>
      </c>
      <c r="B303" s="221" t="s">
        <v>439</v>
      </c>
      <c r="C303" s="222" t="s">
        <v>439</v>
      </c>
      <c r="D303" s="223" t="s">
        <v>113</v>
      </c>
      <c r="E303" s="224" t="s">
        <v>310</v>
      </c>
      <c r="F303" s="225" t="s">
        <v>45</v>
      </c>
      <c r="G303" s="223" t="s">
        <v>437</v>
      </c>
      <c r="H303" s="223" t="s">
        <v>438</v>
      </c>
      <c r="I303" s="225" t="s">
        <v>301</v>
      </c>
      <c r="J303" s="226" t="s">
        <v>302</v>
      </c>
      <c r="K303" s="227" t="s">
        <v>302</v>
      </c>
      <c r="L303" s="228">
        <v>22255.958884</v>
      </c>
      <c r="M303" s="229">
        <v>10000</v>
      </c>
      <c r="N303" s="230">
        <v>222559588.84</v>
      </c>
    </row>
    <row r="304" spans="1:14" ht="15">
      <c r="A304" s="221" t="s">
        <v>439</v>
      </c>
      <c r="B304" s="221" t="s">
        <v>439</v>
      </c>
      <c r="C304" s="222" t="s">
        <v>439</v>
      </c>
      <c r="D304" s="223" t="s">
        <v>113</v>
      </c>
      <c r="E304" s="224" t="s">
        <v>310</v>
      </c>
      <c r="F304" s="225" t="s">
        <v>45</v>
      </c>
      <c r="G304" s="223" t="s">
        <v>441</v>
      </c>
      <c r="H304" s="223" t="s">
        <v>442</v>
      </c>
      <c r="I304" s="225" t="s">
        <v>315</v>
      </c>
      <c r="J304" s="226" t="s">
        <v>302</v>
      </c>
      <c r="K304" s="227" t="s">
        <v>302</v>
      </c>
      <c r="L304" s="228">
        <v>22264.853759</v>
      </c>
      <c r="M304" s="229">
        <v>9999.128843</v>
      </c>
      <c r="N304" s="230">
        <v>222629141.4</v>
      </c>
    </row>
    <row r="305" spans="1:14" ht="15">
      <c r="A305" s="221" t="s">
        <v>443</v>
      </c>
      <c r="B305" s="221" t="s">
        <v>443</v>
      </c>
      <c r="C305" s="222" t="s">
        <v>443</v>
      </c>
      <c r="D305" s="223" t="s">
        <v>107</v>
      </c>
      <c r="E305" s="224" t="s">
        <v>310</v>
      </c>
      <c r="F305" s="225" t="s">
        <v>45</v>
      </c>
      <c r="G305" s="223" t="s">
        <v>441</v>
      </c>
      <c r="H305" s="223" t="s">
        <v>442</v>
      </c>
      <c r="I305" s="225" t="s">
        <v>301</v>
      </c>
      <c r="J305" s="226" t="s">
        <v>302</v>
      </c>
      <c r="K305" s="227" t="s">
        <v>302</v>
      </c>
      <c r="L305" s="228">
        <v>76415.660104</v>
      </c>
      <c r="M305" s="229">
        <v>10000</v>
      </c>
      <c r="N305" s="230">
        <v>764156601.04</v>
      </c>
    </row>
    <row r="306" spans="1:14" ht="15">
      <c r="A306" s="221" t="s">
        <v>443</v>
      </c>
      <c r="B306" s="221" t="s">
        <v>443</v>
      </c>
      <c r="C306" s="222" t="s">
        <v>443</v>
      </c>
      <c r="D306" s="223" t="s">
        <v>107</v>
      </c>
      <c r="E306" s="224" t="s">
        <v>310</v>
      </c>
      <c r="F306" s="225" t="s">
        <v>45</v>
      </c>
      <c r="G306" s="223" t="s">
        <v>444</v>
      </c>
      <c r="H306" s="223" t="s">
        <v>445</v>
      </c>
      <c r="I306" s="225" t="s">
        <v>315</v>
      </c>
      <c r="J306" s="226" t="s">
        <v>302</v>
      </c>
      <c r="K306" s="227" t="s">
        <v>302</v>
      </c>
      <c r="L306" s="228">
        <v>76415.571659</v>
      </c>
      <c r="M306" s="229">
        <v>9997.403414</v>
      </c>
      <c r="N306" s="230">
        <v>763957296.99</v>
      </c>
    </row>
    <row r="307" spans="1:14" ht="15">
      <c r="A307" s="221" t="s">
        <v>443</v>
      </c>
      <c r="B307" s="221" t="s">
        <v>443</v>
      </c>
      <c r="C307" s="222" t="s">
        <v>443</v>
      </c>
      <c r="D307" s="223" t="s">
        <v>108</v>
      </c>
      <c r="E307" s="224" t="s">
        <v>310</v>
      </c>
      <c r="F307" s="225" t="s">
        <v>45</v>
      </c>
      <c r="G307" s="223" t="s">
        <v>441</v>
      </c>
      <c r="H307" s="223" t="s">
        <v>442</v>
      </c>
      <c r="I307" s="225" t="s">
        <v>301</v>
      </c>
      <c r="J307" s="226" t="s">
        <v>302</v>
      </c>
      <c r="K307" s="227" t="s">
        <v>302</v>
      </c>
      <c r="L307" s="228">
        <v>60370.217694</v>
      </c>
      <c r="M307" s="229">
        <v>10000</v>
      </c>
      <c r="N307" s="230">
        <v>603702176.94</v>
      </c>
    </row>
    <row r="308" spans="1:14" ht="15">
      <c r="A308" s="221" t="s">
        <v>443</v>
      </c>
      <c r="B308" s="221" t="s">
        <v>443</v>
      </c>
      <c r="C308" s="222" t="s">
        <v>443</v>
      </c>
      <c r="D308" s="223" t="s">
        <v>108</v>
      </c>
      <c r="E308" s="224" t="s">
        <v>310</v>
      </c>
      <c r="F308" s="225" t="s">
        <v>45</v>
      </c>
      <c r="G308" s="223" t="s">
        <v>444</v>
      </c>
      <c r="H308" s="223" t="s">
        <v>445</v>
      </c>
      <c r="I308" s="225" t="s">
        <v>315</v>
      </c>
      <c r="J308" s="226" t="s">
        <v>302</v>
      </c>
      <c r="K308" s="227" t="s">
        <v>302</v>
      </c>
      <c r="L308" s="228">
        <v>60370.24704</v>
      </c>
      <c r="M308" s="229">
        <v>9997.386984</v>
      </c>
      <c r="N308" s="230">
        <v>603544721.98</v>
      </c>
    </row>
    <row r="309" spans="1:14" ht="15">
      <c r="A309" s="221" t="s">
        <v>443</v>
      </c>
      <c r="B309" s="221" t="s">
        <v>443</v>
      </c>
      <c r="C309" s="222" t="s">
        <v>443</v>
      </c>
      <c r="D309" s="223" t="s">
        <v>109</v>
      </c>
      <c r="E309" s="224" t="s">
        <v>310</v>
      </c>
      <c r="F309" s="225" t="s">
        <v>45</v>
      </c>
      <c r="G309" s="223" t="s">
        <v>441</v>
      </c>
      <c r="H309" s="223" t="s">
        <v>442</v>
      </c>
      <c r="I309" s="225" t="s">
        <v>301</v>
      </c>
      <c r="J309" s="226" t="s">
        <v>302</v>
      </c>
      <c r="K309" s="227" t="s">
        <v>302</v>
      </c>
      <c r="L309" s="228">
        <v>23394.05739</v>
      </c>
      <c r="M309" s="229">
        <v>10000</v>
      </c>
      <c r="N309" s="230">
        <v>233940573.9</v>
      </c>
    </row>
    <row r="310" spans="1:14" ht="15">
      <c r="A310" s="221" t="s">
        <v>443</v>
      </c>
      <c r="B310" s="221" t="s">
        <v>443</v>
      </c>
      <c r="C310" s="222" t="s">
        <v>443</v>
      </c>
      <c r="D310" s="223" t="s">
        <v>109</v>
      </c>
      <c r="E310" s="224" t="s">
        <v>310</v>
      </c>
      <c r="F310" s="225" t="s">
        <v>45</v>
      </c>
      <c r="G310" s="223" t="s">
        <v>444</v>
      </c>
      <c r="H310" s="223" t="s">
        <v>445</v>
      </c>
      <c r="I310" s="225" t="s">
        <v>315</v>
      </c>
      <c r="J310" s="226" t="s">
        <v>302</v>
      </c>
      <c r="K310" s="227" t="s">
        <v>302</v>
      </c>
      <c r="L310" s="228">
        <v>23394.068807</v>
      </c>
      <c r="M310" s="229">
        <v>9997.386984</v>
      </c>
      <c r="N310" s="230">
        <v>233879559</v>
      </c>
    </row>
    <row r="311" spans="1:14" ht="15">
      <c r="A311" s="221" t="s">
        <v>443</v>
      </c>
      <c r="B311" s="221" t="s">
        <v>443</v>
      </c>
      <c r="C311" s="222" t="s">
        <v>443</v>
      </c>
      <c r="D311" s="223" t="s">
        <v>110</v>
      </c>
      <c r="E311" s="224" t="s">
        <v>310</v>
      </c>
      <c r="F311" s="225" t="s">
        <v>45</v>
      </c>
      <c r="G311" s="223" t="s">
        <v>441</v>
      </c>
      <c r="H311" s="223" t="s">
        <v>442</v>
      </c>
      <c r="I311" s="225" t="s">
        <v>301</v>
      </c>
      <c r="J311" s="226" t="s">
        <v>302</v>
      </c>
      <c r="K311" s="227" t="s">
        <v>302</v>
      </c>
      <c r="L311" s="228">
        <v>45537.136799</v>
      </c>
      <c r="M311" s="229">
        <v>10000</v>
      </c>
      <c r="N311" s="230">
        <v>455371367.99</v>
      </c>
    </row>
    <row r="312" spans="1:14" ht="15">
      <c r="A312" s="221" t="s">
        <v>443</v>
      </c>
      <c r="B312" s="221" t="s">
        <v>443</v>
      </c>
      <c r="C312" s="222" t="s">
        <v>443</v>
      </c>
      <c r="D312" s="223" t="s">
        <v>110</v>
      </c>
      <c r="E312" s="224" t="s">
        <v>310</v>
      </c>
      <c r="F312" s="225" t="s">
        <v>45</v>
      </c>
      <c r="G312" s="223" t="s">
        <v>444</v>
      </c>
      <c r="H312" s="223" t="s">
        <v>445</v>
      </c>
      <c r="I312" s="225" t="s">
        <v>315</v>
      </c>
      <c r="J312" s="226" t="s">
        <v>302</v>
      </c>
      <c r="K312" s="227" t="s">
        <v>302</v>
      </c>
      <c r="L312" s="228">
        <v>45537.158931</v>
      </c>
      <c r="M312" s="229">
        <v>9997.386984</v>
      </c>
      <c r="N312" s="230">
        <v>455252600</v>
      </c>
    </row>
    <row r="313" spans="1:14" ht="15">
      <c r="A313" s="221" t="s">
        <v>443</v>
      </c>
      <c r="B313" s="221" t="s">
        <v>443</v>
      </c>
      <c r="C313" s="222" t="s">
        <v>443</v>
      </c>
      <c r="D313" s="223" t="s">
        <v>111</v>
      </c>
      <c r="E313" s="224" t="s">
        <v>310</v>
      </c>
      <c r="F313" s="225" t="s">
        <v>45</v>
      </c>
      <c r="G313" s="223" t="s">
        <v>441</v>
      </c>
      <c r="H313" s="223" t="s">
        <v>442</v>
      </c>
      <c r="I313" s="225" t="s">
        <v>301</v>
      </c>
      <c r="J313" s="226" t="s">
        <v>302</v>
      </c>
      <c r="K313" s="227" t="s">
        <v>302</v>
      </c>
      <c r="L313" s="228">
        <v>13695.476591</v>
      </c>
      <c r="M313" s="229">
        <v>10000</v>
      </c>
      <c r="N313" s="230">
        <v>136954765.91</v>
      </c>
    </row>
    <row r="314" spans="1:14" ht="15">
      <c r="A314" s="221" t="s">
        <v>443</v>
      </c>
      <c r="B314" s="221" t="s">
        <v>443</v>
      </c>
      <c r="C314" s="222" t="s">
        <v>443</v>
      </c>
      <c r="D314" s="223" t="s">
        <v>111</v>
      </c>
      <c r="E314" s="224" t="s">
        <v>310</v>
      </c>
      <c r="F314" s="225" t="s">
        <v>45</v>
      </c>
      <c r="G314" s="223" t="s">
        <v>444</v>
      </c>
      <c r="H314" s="223" t="s">
        <v>445</v>
      </c>
      <c r="I314" s="225" t="s">
        <v>315</v>
      </c>
      <c r="J314" s="226" t="s">
        <v>302</v>
      </c>
      <c r="K314" s="227" t="s">
        <v>302</v>
      </c>
      <c r="L314" s="228">
        <v>13695.483251</v>
      </c>
      <c r="M314" s="229">
        <v>9997.386985</v>
      </c>
      <c r="N314" s="230">
        <v>136919046</v>
      </c>
    </row>
    <row r="315" spans="1:14" ht="15">
      <c r="A315" s="221" t="s">
        <v>443</v>
      </c>
      <c r="B315" s="221" t="s">
        <v>443</v>
      </c>
      <c r="C315" s="222" t="s">
        <v>443</v>
      </c>
      <c r="D315" s="223" t="s">
        <v>112</v>
      </c>
      <c r="E315" s="224" t="s">
        <v>310</v>
      </c>
      <c r="F315" s="225" t="s">
        <v>45</v>
      </c>
      <c r="G315" s="223" t="s">
        <v>441</v>
      </c>
      <c r="H315" s="223" t="s">
        <v>442</v>
      </c>
      <c r="I315" s="225" t="s">
        <v>301</v>
      </c>
      <c r="J315" s="226" t="s">
        <v>302</v>
      </c>
      <c r="K315" s="227" t="s">
        <v>302</v>
      </c>
      <c r="L315" s="228">
        <v>42322.597663</v>
      </c>
      <c r="M315" s="229">
        <v>10000</v>
      </c>
      <c r="N315" s="230">
        <v>423225976.63</v>
      </c>
    </row>
    <row r="316" spans="1:14" ht="15">
      <c r="A316" s="221" t="s">
        <v>443</v>
      </c>
      <c r="B316" s="221" t="s">
        <v>443</v>
      </c>
      <c r="C316" s="222" t="s">
        <v>443</v>
      </c>
      <c r="D316" s="223" t="s">
        <v>112</v>
      </c>
      <c r="E316" s="224" t="s">
        <v>310</v>
      </c>
      <c r="F316" s="225" t="s">
        <v>45</v>
      </c>
      <c r="G316" s="223" t="s">
        <v>444</v>
      </c>
      <c r="H316" s="223" t="s">
        <v>445</v>
      </c>
      <c r="I316" s="225" t="s">
        <v>315</v>
      </c>
      <c r="J316" s="226" t="s">
        <v>302</v>
      </c>
      <c r="K316" s="227" t="s">
        <v>302</v>
      </c>
      <c r="L316" s="228">
        <v>42322.618266</v>
      </c>
      <c r="M316" s="229">
        <v>9997.386984</v>
      </c>
      <c r="N316" s="230">
        <v>423115593</v>
      </c>
    </row>
    <row r="317" spans="1:14" ht="15">
      <c r="A317" s="221" t="s">
        <v>443</v>
      </c>
      <c r="B317" s="221" t="s">
        <v>443</v>
      </c>
      <c r="C317" s="222" t="s">
        <v>443</v>
      </c>
      <c r="D317" s="223" t="s">
        <v>113</v>
      </c>
      <c r="E317" s="224" t="s">
        <v>310</v>
      </c>
      <c r="F317" s="225" t="s">
        <v>45</v>
      </c>
      <c r="G317" s="223" t="s">
        <v>441</v>
      </c>
      <c r="H317" s="223" t="s">
        <v>442</v>
      </c>
      <c r="I317" s="225" t="s">
        <v>301</v>
      </c>
      <c r="J317" s="226" t="s">
        <v>302</v>
      </c>
      <c r="K317" s="227" t="s">
        <v>302</v>
      </c>
      <c r="L317" s="228">
        <v>22264.853759</v>
      </c>
      <c r="M317" s="229">
        <v>10000</v>
      </c>
      <c r="N317" s="230">
        <v>222648537.59</v>
      </c>
    </row>
    <row r="318" spans="1:14" ht="15">
      <c r="A318" s="221" t="s">
        <v>443</v>
      </c>
      <c r="B318" s="221" t="s">
        <v>443</v>
      </c>
      <c r="C318" s="222" t="s">
        <v>443</v>
      </c>
      <c r="D318" s="223" t="s">
        <v>113</v>
      </c>
      <c r="E318" s="224" t="s">
        <v>310</v>
      </c>
      <c r="F318" s="225" t="s">
        <v>45</v>
      </c>
      <c r="G318" s="223" t="s">
        <v>444</v>
      </c>
      <c r="H318" s="223" t="s">
        <v>445</v>
      </c>
      <c r="I318" s="225" t="s">
        <v>315</v>
      </c>
      <c r="J318" s="226" t="s">
        <v>302</v>
      </c>
      <c r="K318" s="227" t="s">
        <v>302</v>
      </c>
      <c r="L318" s="228">
        <v>14680.423704</v>
      </c>
      <c r="M318" s="229">
        <v>9997.386987</v>
      </c>
      <c r="N318" s="230">
        <v>146765876.9</v>
      </c>
    </row>
    <row r="319" spans="1:14" ht="15">
      <c r="A319" s="221" t="s">
        <v>443</v>
      </c>
      <c r="B319" s="221" t="s">
        <v>443</v>
      </c>
      <c r="C319" s="222" t="s">
        <v>443</v>
      </c>
      <c r="D319" s="223" t="s">
        <v>113</v>
      </c>
      <c r="E319" s="224" t="s">
        <v>310</v>
      </c>
      <c r="F319" s="225" t="s">
        <v>45</v>
      </c>
      <c r="G319" s="223" t="s">
        <v>444</v>
      </c>
      <c r="H319" s="223" t="s">
        <v>445</v>
      </c>
      <c r="I319" s="225" t="s">
        <v>315</v>
      </c>
      <c r="J319" s="226" t="s">
        <v>302</v>
      </c>
      <c r="K319" s="227" t="s">
        <v>302</v>
      </c>
      <c r="L319" s="228">
        <v>7584.428341</v>
      </c>
      <c r="M319" s="229">
        <v>9997.403414</v>
      </c>
      <c r="N319" s="230">
        <v>75824589.79</v>
      </c>
    </row>
    <row r="320" spans="1:14" ht="15">
      <c r="A320" s="221" t="s">
        <v>446</v>
      </c>
      <c r="B320" s="221" t="s">
        <v>446</v>
      </c>
      <c r="C320" s="222" t="s">
        <v>446</v>
      </c>
      <c r="D320" s="223" t="s">
        <v>107</v>
      </c>
      <c r="E320" s="224" t="s">
        <v>310</v>
      </c>
      <c r="F320" s="225" t="s">
        <v>45</v>
      </c>
      <c r="G320" s="223" t="s">
        <v>444</v>
      </c>
      <c r="H320" s="223" t="s">
        <v>445</v>
      </c>
      <c r="I320" s="225" t="s">
        <v>301</v>
      </c>
      <c r="J320" s="226" t="s">
        <v>302</v>
      </c>
      <c r="K320" s="227" t="s">
        <v>302</v>
      </c>
      <c r="L320" s="228">
        <v>76415.571659</v>
      </c>
      <c r="M320" s="229">
        <v>10000</v>
      </c>
      <c r="N320" s="230">
        <v>764155716.59</v>
      </c>
    </row>
    <row r="321" spans="1:14" ht="15">
      <c r="A321" s="221" t="s">
        <v>446</v>
      </c>
      <c r="B321" s="221" t="s">
        <v>446</v>
      </c>
      <c r="C321" s="222" t="s">
        <v>446</v>
      </c>
      <c r="D321" s="223" t="s">
        <v>107</v>
      </c>
      <c r="E321" s="224" t="s">
        <v>310</v>
      </c>
      <c r="F321" s="225" t="s">
        <v>45</v>
      </c>
      <c r="G321" s="223" t="s">
        <v>447</v>
      </c>
      <c r="H321" s="223" t="s">
        <v>448</v>
      </c>
      <c r="I321" s="225" t="s">
        <v>315</v>
      </c>
      <c r="J321" s="226" t="s">
        <v>302</v>
      </c>
      <c r="K321" s="227" t="s">
        <v>302</v>
      </c>
      <c r="L321" s="228">
        <v>76415.571832</v>
      </c>
      <c r="M321" s="229">
        <v>9999.134321</v>
      </c>
      <c r="N321" s="230">
        <v>764089567</v>
      </c>
    </row>
    <row r="322" spans="1:14" ht="15">
      <c r="A322" s="221" t="s">
        <v>446</v>
      </c>
      <c r="B322" s="221" t="s">
        <v>446</v>
      </c>
      <c r="C322" s="222" t="s">
        <v>446</v>
      </c>
      <c r="D322" s="223" t="s">
        <v>108</v>
      </c>
      <c r="E322" s="224" t="s">
        <v>310</v>
      </c>
      <c r="F322" s="225" t="s">
        <v>45</v>
      </c>
      <c r="G322" s="223" t="s">
        <v>444</v>
      </c>
      <c r="H322" s="223" t="s">
        <v>445</v>
      </c>
      <c r="I322" s="225" t="s">
        <v>301</v>
      </c>
      <c r="J322" s="226" t="s">
        <v>302</v>
      </c>
      <c r="K322" s="227" t="s">
        <v>302</v>
      </c>
      <c r="L322" s="228">
        <v>60370.24704</v>
      </c>
      <c r="M322" s="229">
        <v>10000</v>
      </c>
      <c r="N322" s="230">
        <v>603702470.4</v>
      </c>
    </row>
    <row r="323" spans="1:14" ht="15">
      <c r="A323" s="221" t="s">
        <v>446</v>
      </c>
      <c r="B323" s="221" t="s">
        <v>446</v>
      </c>
      <c r="C323" s="222" t="s">
        <v>446</v>
      </c>
      <c r="D323" s="223" t="s">
        <v>108</v>
      </c>
      <c r="E323" s="224" t="s">
        <v>310</v>
      </c>
      <c r="F323" s="225" t="s">
        <v>45</v>
      </c>
      <c r="G323" s="223" t="s">
        <v>447</v>
      </c>
      <c r="H323" s="223" t="s">
        <v>448</v>
      </c>
      <c r="I323" s="225" t="s">
        <v>315</v>
      </c>
      <c r="J323" s="226" t="s">
        <v>302</v>
      </c>
      <c r="K323" s="227" t="s">
        <v>302</v>
      </c>
      <c r="L323" s="228">
        <v>60370.247022</v>
      </c>
      <c r="M323" s="229">
        <v>9999.134322</v>
      </c>
      <c r="N323" s="230">
        <v>603650209</v>
      </c>
    </row>
    <row r="324" spans="1:14" ht="15">
      <c r="A324" s="221" t="s">
        <v>446</v>
      </c>
      <c r="B324" s="221" t="s">
        <v>446</v>
      </c>
      <c r="C324" s="222" t="s">
        <v>446</v>
      </c>
      <c r="D324" s="223" t="s">
        <v>109</v>
      </c>
      <c r="E324" s="224" t="s">
        <v>310</v>
      </c>
      <c r="F324" s="225" t="s">
        <v>45</v>
      </c>
      <c r="G324" s="223" t="s">
        <v>444</v>
      </c>
      <c r="H324" s="223" t="s">
        <v>445</v>
      </c>
      <c r="I324" s="225" t="s">
        <v>301</v>
      </c>
      <c r="J324" s="226" t="s">
        <v>302</v>
      </c>
      <c r="K324" s="227" t="s">
        <v>302</v>
      </c>
      <c r="L324" s="228">
        <v>23394.068807</v>
      </c>
      <c r="M324" s="229">
        <v>10000</v>
      </c>
      <c r="N324" s="230">
        <v>233940688.07</v>
      </c>
    </row>
    <row r="325" spans="1:14" ht="15">
      <c r="A325" s="221" t="s">
        <v>446</v>
      </c>
      <c r="B325" s="221" t="s">
        <v>446</v>
      </c>
      <c r="C325" s="222" t="s">
        <v>446</v>
      </c>
      <c r="D325" s="223" t="s">
        <v>109</v>
      </c>
      <c r="E325" s="224" t="s">
        <v>310</v>
      </c>
      <c r="F325" s="225" t="s">
        <v>45</v>
      </c>
      <c r="G325" s="223" t="s">
        <v>447</v>
      </c>
      <c r="H325" s="223" t="s">
        <v>448</v>
      </c>
      <c r="I325" s="225" t="s">
        <v>315</v>
      </c>
      <c r="J325" s="226" t="s">
        <v>302</v>
      </c>
      <c r="K325" s="227" t="s">
        <v>302</v>
      </c>
      <c r="L325" s="228">
        <v>23394.068774</v>
      </c>
      <c r="M325" s="229">
        <v>9999.134322</v>
      </c>
      <c r="N325" s="230">
        <v>233920436</v>
      </c>
    </row>
    <row r="326" spans="1:14" ht="15">
      <c r="A326" s="221" t="s">
        <v>446</v>
      </c>
      <c r="B326" s="221" t="s">
        <v>446</v>
      </c>
      <c r="C326" s="222" t="s">
        <v>446</v>
      </c>
      <c r="D326" s="223" t="s">
        <v>110</v>
      </c>
      <c r="E326" s="224" t="s">
        <v>310</v>
      </c>
      <c r="F326" s="225" t="s">
        <v>45</v>
      </c>
      <c r="G326" s="223" t="s">
        <v>444</v>
      </c>
      <c r="H326" s="223" t="s">
        <v>445</v>
      </c>
      <c r="I326" s="225" t="s">
        <v>301</v>
      </c>
      <c r="J326" s="226" t="s">
        <v>302</v>
      </c>
      <c r="K326" s="227" t="s">
        <v>302</v>
      </c>
      <c r="L326" s="228">
        <v>45537.158931</v>
      </c>
      <c r="M326" s="229">
        <v>10000</v>
      </c>
      <c r="N326" s="230">
        <v>455371589.31</v>
      </c>
    </row>
    <row r="327" spans="1:14" ht="15">
      <c r="A327" s="221" t="s">
        <v>446</v>
      </c>
      <c r="B327" s="221" t="s">
        <v>446</v>
      </c>
      <c r="C327" s="222" t="s">
        <v>446</v>
      </c>
      <c r="D327" s="223" t="s">
        <v>110</v>
      </c>
      <c r="E327" s="224" t="s">
        <v>310</v>
      </c>
      <c r="F327" s="225" t="s">
        <v>45</v>
      </c>
      <c r="G327" s="223" t="s">
        <v>447</v>
      </c>
      <c r="H327" s="223" t="s">
        <v>448</v>
      </c>
      <c r="I327" s="225" t="s">
        <v>315</v>
      </c>
      <c r="J327" s="226" t="s">
        <v>302</v>
      </c>
      <c r="K327" s="227" t="s">
        <v>302</v>
      </c>
      <c r="L327" s="228">
        <v>45537.158954</v>
      </c>
      <c r="M327" s="229">
        <v>9999.134321</v>
      </c>
      <c r="N327" s="230">
        <v>455332169</v>
      </c>
    </row>
    <row r="328" spans="1:14" ht="15">
      <c r="A328" s="221" t="s">
        <v>446</v>
      </c>
      <c r="B328" s="221" t="s">
        <v>446</v>
      </c>
      <c r="C328" s="222" t="s">
        <v>446</v>
      </c>
      <c r="D328" s="223" t="s">
        <v>111</v>
      </c>
      <c r="E328" s="224" t="s">
        <v>310</v>
      </c>
      <c r="F328" s="225" t="s">
        <v>45</v>
      </c>
      <c r="G328" s="223" t="s">
        <v>444</v>
      </c>
      <c r="H328" s="223" t="s">
        <v>445</v>
      </c>
      <c r="I328" s="225" t="s">
        <v>301</v>
      </c>
      <c r="J328" s="226" t="s">
        <v>302</v>
      </c>
      <c r="K328" s="227" t="s">
        <v>302</v>
      </c>
      <c r="L328" s="228">
        <v>13695.483251</v>
      </c>
      <c r="M328" s="229">
        <v>10000</v>
      </c>
      <c r="N328" s="230">
        <v>136954832.51</v>
      </c>
    </row>
    <row r="329" spans="1:14" ht="15">
      <c r="A329" s="221" t="s">
        <v>446</v>
      </c>
      <c r="B329" s="221" t="s">
        <v>446</v>
      </c>
      <c r="C329" s="222" t="s">
        <v>446</v>
      </c>
      <c r="D329" s="223" t="s">
        <v>111</v>
      </c>
      <c r="E329" s="224" t="s">
        <v>310</v>
      </c>
      <c r="F329" s="225" t="s">
        <v>45</v>
      </c>
      <c r="G329" s="223" t="s">
        <v>447</v>
      </c>
      <c r="H329" s="223" t="s">
        <v>448</v>
      </c>
      <c r="I329" s="225" t="s">
        <v>315</v>
      </c>
      <c r="J329" s="226" t="s">
        <v>302</v>
      </c>
      <c r="K329" s="227" t="s">
        <v>302</v>
      </c>
      <c r="L329" s="228">
        <v>13695.483189</v>
      </c>
      <c r="M329" s="229">
        <v>9999.134321</v>
      </c>
      <c r="N329" s="230">
        <v>136942976</v>
      </c>
    </row>
    <row r="330" spans="1:14" ht="15">
      <c r="A330" s="221" t="s">
        <v>446</v>
      </c>
      <c r="B330" s="221" t="s">
        <v>446</v>
      </c>
      <c r="C330" s="222" t="s">
        <v>446</v>
      </c>
      <c r="D330" s="223" t="s">
        <v>112</v>
      </c>
      <c r="E330" s="224" t="s">
        <v>310</v>
      </c>
      <c r="F330" s="225" t="s">
        <v>45</v>
      </c>
      <c r="G330" s="223" t="s">
        <v>444</v>
      </c>
      <c r="H330" s="223" t="s">
        <v>445</v>
      </c>
      <c r="I330" s="225" t="s">
        <v>301</v>
      </c>
      <c r="J330" s="226" t="s">
        <v>302</v>
      </c>
      <c r="K330" s="227" t="s">
        <v>302</v>
      </c>
      <c r="L330" s="228">
        <v>42322.618266</v>
      </c>
      <c r="M330" s="229">
        <v>10000</v>
      </c>
      <c r="N330" s="230">
        <v>423226182.66</v>
      </c>
    </row>
    <row r="331" spans="1:14" ht="15">
      <c r="A331" s="221" t="s">
        <v>446</v>
      </c>
      <c r="B331" s="221" t="s">
        <v>446</v>
      </c>
      <c r="C331" s="222" t="s">
        <v>446</v>
      </c>
      <c r="D331" s="223" t="s">
        <v>112</v>
      </c>
      <c r="E331" s="224" t="s">
        <v>310</v>
      </c>
      <c r="F331" s="225" t="s">
        <v>45</v>
      </c>
      <c r="G331" s="223" t="s">
        <v>447</v>
      </c>
      <c r="H331" s="223" t="s">
        <v>448</v>
      </c>
      <c r="I331" s="225" t="s">
        <v>315</v>
      </c>
      <c r="J331" s="226" t="s">
        <v>302</v>
      </c>
      <c r="K331" s="227" t="s">
        <v>302</v>
      </c>
      <c r="L331" s="228">
        <v>42322.618178</v>
      </c>
      <c r="M331" s="229">
        <v>9999.134322</v>
      </c>
      <c r="N331" s="230">
        <v>423189544</v>
      </c>
    </row>
    <row r="332" spans="1:14" ht="15">
      <c r="A332" s="221" t="s">
        <v>446</v>
      </c>
      <c r="B332" s="221" t="s">
        <v>446</v>
      </c>
      <c r="C332" s="222" t="s">
        <v>446</v>
      </c>
      <c r="D332" s="223" t="s">
        <v>113</v>
      </c>
      <c r="E332" s="224" t="s">
        <v>310</v>
      </c>
      <c r="F332" s="225" t="s">
        <v>45</v>
      </c>
      <c r="G332" s="223" t="s">
        <v>444</v>
      </c>
      <c r="H332" s="223" t="s">
        <v>445</v>
      </c>
      <c r="I332" s="225" t="s">
        <v>301</v>
      </c>
      <c r="J332" s="226" t="s">
        <v>302</v>
      </c>
      <c r="K332" s="227" t="s">
        <v>302</v>
      </c>
      <c r="L332" s="228">
        <v>22264.852045</v>
      </c>
      <c r="M332" s="229">
        <v>10000</v>
      </c>
      <c r="N332" s="230">
        <v>222648520.45</v>
      </c>
    </row>
    <row r="333" spans="1:14" ht="15">
      <c r="A333" s="221" t="s">
        <v>446</v>
      </c>
      <c r="B333" s="221" t="s">
        <v>446</v>
      </c>
      <c r="C333" s="222" t="s">
        <v>446</v>
      </c>
      <c r="D333" s="223" t="s">
        <v>113</v>
      </c>
      <c r="E333" s="224" t="s">
        <v>310</v>
      </c>
      <c r="F333" s="225" t="s">
        <v>45</v>
      </c>
      <c r="G333" s="223" t="s">
        <v>447</v>
      </c>
      <c r="H333" s="223" t="s">
        <v>448</v>
      </c>
      <c r="I333" s="225" t="s">
        <v>315</v>
      </c>
      <c r="J333" s="226" t="s">
        <v>302</v>
      </c>
      <c r="K333" s="227" t="s">
        <v>302</v>
      </c>
      <c r="L333" s="228">
        <v>22264.852051</v>
      </c>
      <c r="M333" s="229">
        <v>9999.134321</v>
      </c>
      <c r="N333" s="230">
        <v>222629246.3</v>
      </c>
    </row>
    <row r="334" spans="1:14" ht="15">
      <c r="A334" s="221" t="s">
        <v>449</v>
      </c>
      <c r="B334" s="221" t="s">
        <v>449</v>
      </c>
      <c r="C334" s="222" t="s">
        <v>449</v>
      </c>
      <c r="D334" s="223" t="s">
        <v>107</v>
      </c>
      <c r="E334" s="224" t="s">
        <v>310</v>
      </c>
      <c r="F334" s="225" t="s">
        <v>45</v>
      </c>
      <c r="G334" s="223" t="s">
        <v>447</v>
      </c>
      <c r="H334" s="223" t="s">
        <v>448</v>
      </c>
      <c r="I334" s="225" t="s">
        <v>301</v>
      </c>
      <c r="J334" s="226" t="s">
        <v>302</v>
      </c>
      <c r="K334" s="227" t="s">
        <v>302</v>
      </c>
      <c r="L334" s="228">
        <v>76415.571832</v>
      </c>
      <c r="M334" s="229">
        <v>10000</v>
      </c>
      <c r="N334" s="230">
        <v>764155718.32</v>
      </c>
    </row>
    <row r="335" spans="1:14" ht="15">
      <c r="A335" s="221" t="s">
        <v>449</v>
      </c>
      <c r="B335" s="221" t="s">
        <v>449</v>
      </c>
      <c r="C335" s="222" t="s">
        <v>449</v>
      </c>
      <c r="D335" s="223" t="s">
        <v>107</v>
      </c>
      <c r="E335" s="224" t="s">
        <v>310</v>
      </c>
      <c r="F335" s="225" t="s">
        <v>45</v>
      </c>
      <c r="G335" s="223" t="s">
        <v>450</v>
      </c>
      <c r="H335" s="223" t="s">
        <v>451</v>
      </c>
      <c r="I335" s="225" t="s">
        <v>315</v>
      </c>
      <c r="J335" s="226" t="s">
        <v>302</v>
      </c>
      <c r="K335" s="227" t="s">
        <v>302</v>
      </c>
      <c r="L335" s="228">
        <v>76415.571871</v>
      </c>
      <c r="M335" s="229">
        <v>9999.148018</v>
      </c>
      <c r="N335" s="230">
        <v>764090614</v>
      </c>
    </row>
    <row r="336" spans="1:14" ht="15">
      <c r="A336" s="221" t="s">
        <v>449</v>
      </c>
      <c r="B336" s="221" t="s">
        <v>449</v>
      </c>
      <c r="C336" s="222" t="s">
        <v>449</v>
      </c>
      <c r="D336" s="223" t="s">
        <v>108</v>
      </c>
      <c r="E336" s="224" t="s">
        <v>310</v>
      </c>
      <c r="F336" s="225" t="s">
        <v>45</v>
      </c>
      <c r="G336" s="223" t="s">
        <v>447</v>
      </c>
      <c r="H336" s="223" t="s">
        <v>448</v>
      </c>
      <c r="I336" s="225" t="s">
        <v>301</v>
      </c>
      <c r="J336" s="226" t="s">
        <v>302</v>
      </c>
      <c r="K336" s="227" t="s">
        <v>302</v>
      </c>
      <c r="L336" s="228">
        <v>60370.247022</v>
      </c>
      <c r="M336" s="229">
        <v>10000</v>
      </c>
      <c r="N336" s="230">
        <v>603702470.22</v>
      </c>
    </row>
    <row r="337" spans="1:14" ht="15">
      <c r="A337" s="221" t="s">
        <v>449</v>
      </c>
      <c r="B337" s="221" t="s">
        <v>449</v>
      </c>
      <c r="C337" s="222" t="s">
        <v>449</v>
      </c>
      <c r="D337" s="223" t="s">
        <v>108</v>
      </c>
      <c r="E337" s="224" t="s">
        <v>310</v>
      </c>
      <c r="F337" s="225" t="s">
        <v>45</v>
      </c>
      <c r="G337" s="223" t="s">
        <v>450</v>
      </c>
      <c r="H337" s="223" t="s">
        <v>451</v>
      </c>
      <c r="I337" s="225" t="s">
        <v>315</v>
      </c>
      <c r="J337" s="226" t="s">
        <v>302</v>
      </c>
      <c r="K337" s="227" t="s">
        <v>302</v>
      </c>
      <c r="L337" s="228">
        <v>60370.246938</v>
      </c>
      <c r="M337" s="229">
        <v>9999.148018</v>
      </c>
      <c r="N337" s="230">
        <v>603651035</v>
      </c>
    </row>
    <row r="338" spans="1:14" ht="15">
      <c r="A338" s="221" t="s">
        <v>449</v>
      </c>
      <c r="B338" s="221" t="s">
        <v>449</v>
      </c>
      <c r="C338" s="222" t="s">
        <v>449</v>
      </c>
      <c r="D338" s="223" t="s">
        <v>109</v>
      </c>
      <c r="E338" s="224" t="s">
        <v>310</v>
      </c>
      <c r="F338" s="225" t="s">
        <v>45</v>
      </c>
      <c r="G338" s="223" t="s">
        <v>447</v>
      </c>
      <c r="H338" s="223" t="s">
        <v>448</v>
      </c>
      <c r="I338" s="225" t="s">
        <v>301</v>
      </c>
      <c r="J338" s="226" t="s">
        <v>302</v>
      </c>
      <c r="K338" s="227" t="s">
        <v>302</v>
      </c>
      <c r="L338" s="228">
        <v>23394.068774</v>
      </c>
      <c r="M338" s="229">
        <v>10000</v>
      </c>
      <c r="N338" s="230">
        <v>233940687.74</v>
      </c>
    </row>
    <row r="339" spans="1:14" ht="15">
      <c r="A339" s="221" t="s">
        <v>449</v>
      </c>
      <c r="B339" s="221" t="s">
        <v>449</v>
      </c>
      <c r="C339" s="222" t="s">
        <v>449</v>
      </c>
      <c r="D339" s="223" t="s">
        <v>109</v>
      </c>
      <c r="E339" s="224" t="s">
        <v>310</v>
      </c>
      <c r="F339" s="225" t="s">
        <v>45</v>
      </c>
      <c r="G339" s="223" t="s">
        <v>450</v>
      </c>
      <c r="H339" s="223" t="s">
        <v>451</v>
      </c>
      <c r="I339" s="225" t="s">
        <v>315</v>
      </c>
      <c r="J339" s="226" t="s">
        <v>302</v>
      </c>
      <c r="K339" s="227" t="s">
        <v>302</v>
      </c>
      <c r="L339" s="228">
        <v>23394.068733</v>
      </c>
      <c r="M339" s="229">
        <v>9999.148018</v>
      </c>
      <c r="N339" s="230">
        <v>233920756</v>
      </c>
    </row>
    <row r="340" spans="1:14" ht="15">
      <c r="A340" s="221" t="s">
        <v>449</v>
      </c>
      <c r="B340" s="221" t="s">
        <v>449</v>
      </c>
      <c r="C340" s="222" t="s">
        <v>449</v>
      </c>
      <c r="D340" s="223" t="s">
        <v>110</v>
      </c>
      <c r="E340" s="224" t="s">
        <v>310</v>
      </c>
      <c r="F340" s="225" t="s">
        <v>45</v>
      </c>
      <c r="G340" s="223" t="s">
        <v>447</v>
      </c>
      <c r="H340" s="223" t="s">
        <v>448</v>
      </c>
      <c r="I340" s="225" t="s">
        <v>301</v>
      </c>
      <c r="J340" s="226" t="s">
        <v>302</v>
      </c>
      <c r="K340" s="227" t="s">
        <v>302</v>
      </c>
      <c r="L340" s="228">
        <v>45537.158954</v>
      </c>
      <c r="M340" s="229">
        <v>10000</v>
      </c>
      <c r="N340" s="230">
        <v>455371589.54</v>
      </c>
    </row>
    <row r="341" spans="1:14" ht="15">
      <c r="A341" s="221" t="s">
        <v>449</v>
      </c>
      <c r="B341" s="221" t="s">
        <v>449</v>
      </c>
      <c r="C341" s="222" t="s">
        <v>449</v>
      </c>
      <c r="D341" s="223" t="s">
        <v>110</v>
      </c>
      <c r="E341" s="224" t="s">
        <v>310</v>
      </c>
      <c r="F341" s="225" t="s">
        <v>45</v>
      </c>
      <c r="G341" s="223" t="s">
        <v>450</v>
      </c>
      <c r="H341" s="223" t="s">
        <v>451</v>
      </c>
      <c r="I341" s="225" t="s">
        <v>315</v>
      </c>
      <c r="J341" s="226" t="s">
        <v>302</v>
      </c>
      <c r="K341" s="227" t="s">
        <v>302</v>
      </c>
      <c r="L341" s="228">
        <v>45537.158885</v>
      </c>
      <c r="M341" s="229">
        <v>9999.148018</v>
      </c>
      <c r="N341" s="230">
        <v>455332792</v>
      </c>
    </row>
    <row r="342" spans="1:14" ht="15">
      <c r="A342" s="221" t="s">
        <v>449</v>
      </c>
      <c r="B342" s="221" t="s">
        <v>449</v>
      </c>
      <c r="C342" s="222" t="s">
        <v>449</v>
      </c>
      <c r="D342" s="223" t="s">
        <v>111</v>
      </c>
      <c r="E342" s="224" t="s">
        <v>310</v>
      </c>
      <c r="F342" s="225" t="s">
        <v>45</v>
      </c>
      <c r="G342" s="223" t="s">
        <v>447</v>
      </c>
      <c r="H342" s="223" t="s">
        <v>448</v>
      </c>
      <c r="I342" s="225" t="s">
        <v>301</v>
      </c>
      <c r="J342" s="226" t="s">
        <v>302</v>
      </c>
      <c r="K342" s="227" t="s">
        <v>302</v>
      </c>
      <c r="L342" s="228">
        <v>13695.483189</v>
      </c>
      <c r="M342" s="229">
        <v>10000</v>
      </c>
      <c r="N342" s="230">
        <v>136954831.89</v>
      </c>
    </row>
    <row r="343" spans="1:14" ht="15">
      <c r="A343" s="221" t="s">
        <v>449</v>
      </c>
      <c r="B343" s="221" t="s">
        <v>449</v>
      </c>
      <c r="C343" s="222" t="s">
        <v>449</v>
      </c>
      <c r="D343" s="223" t="s">
        <v>111</v>
      </c>
      <c r="E343" s="224" t="s">
        <v>310</v>
      </c>
      <c r="F343" s="225" t="s">
        <v>45</v>
      </c>
      <c r="G343" s="223" t="s">
        <v>450</v>
      </c>
      <c r="H343" s="223" t="s">
        <v>451</v>
      </c>
      <c r="I343" s="225" t="s">
        <v>315</v>
      </c>
      <c r="J343" s="226" t="s">
        <v>302</v>
      </c>
      <c r="K343" s="227" t="s">
        <v>302</v>
      </c>
      <c r="L343" s="228">
        <v>13695.483231</v>
      </c>
      <c r="M343" s="229">
        <v>9999.148018</v>
      </c>
      <c r="N343" s="230">
        <v>136943164</v>
      </c>
    </row>
    <row r="344" spans="1:14" ht="15">
      <c r="A344" s="221" t="s">
        <v>449</v>
      </c>
      <c r="B344" s="221" t="s">
        <v>449</v>
      </c>
      <c r="C344" s="222" t="s">
        <v>449</v>
      </c>
      <c r="D344" s="223" t="s">
        <v>112</v>
      </c>
      <c r="E344" s="224" t="s">
        <v>310</v>
      </c>
      <c r="F344" s="225" t="s">
        <v>45</v>
      </c>
      <c r="G344" s="223" t="s">
        <v>447</v>
      </c>
      <c r="H344" s="223" t="s">
        <v>448</v>
      </c>
      <c r="I344" s="225" t="s">
        <v>301</v>
      </c>
      <c r="J344" s="226" t="s">
        <v>302</v>
      </c>
      <c r="K344" s="227" t="s">
        <v>302</v>
      </c>
      <c r="L344" s="228">
        <v>42322.618178</v>
      </c>
      <c r="M344" s="229">
        <v>10000</v>
      </c>
      <c r="N344" s="230">
        <v>423226181.78</v>
      </c>
    </row>
    <row r="345" spans="1:14" ht="15">
      <c r="A345" s="221" t="s">
        <v>449</v>
      </c>
      <c r="B345" s="221" t="s">
        <v>449</v>
      </c>
      <c r="C345" s="222" t="s">
        <v>449</v>
      </c>
      <c r="D345" s="223" t="s">
        <v>112</v>
      </c>
      <c r="E345" s="224" t="s">
        <v>310</v>
      </c>
      <c r="F345" s="225" t="s">
        <v>45</v>
      </c>
      <c r="G345" s="223" t="s">
        <v>450</v>
      </c>
      <c r="H345" s="223" t="s">
        <v>451</v>
      </c>
      <c r="I345" s="225" t="s">
        <v>315</v>
      </c>
      <c r="J345" s="226" t="s">
        <v>302</v>
      </c>
      <c r="K345" s="227" t="s">
        <v>302</v>
      </c>
      <c r="L345" s="228">
        <v>42322.618212</v>
      </c>
      <c r="M345" s="229">
        <v>9999.148018</v>
      </c>
      <c r="N345" s="230">
        <v>423190124</v>
      </c>
    </row>
    <row r="346" spans="1:14" ht="15">
      <c r="A346" s="221" t="s">
        <v>449</v>
      </c>
      <c r="B346" s="221" t="s">
        <v>449</v>
      </c>
      <c r="C346" s="222" t="s">
        <v>449</v>
      </c>
      <c r="D346" s="223" t="s">
        <v>113</v>
      </c>
      <c r="E346" s="224" t="s">
        <v>310</v>
      </c>
      <c r="F346" s="225" t="s">
        <v>45</v>
      </c>
      <c r="G346" s="223" t="s">
        <v>447</v>
      </c>
      <c r="H346" s="223" t="s">
        <v>448</v>
      </c>
      <c r="I346" s="225" t="s">
        <v>301</v>
      </c>
      <c r="J346" s="226" t="s">
        <v>302</v>
      </c>
      <c r="K346" s="227" t="s">
        <v>302</v>
      </c>
      <c r="L346" s="228">
        <v>22264.852051</v>
      </c>
      <c r="M346" s="229">
        <v>10000</v>
      </c>
      <c r="N346" s="230">
        <v>222648520.51</v>
      </c>
    </row>
    <row r="347" spans="1:14" ht="15">
      <c r="A347" s="221" t="s">
        <v>449</v>
      </c>
      <c r="B347" s="221" t="s">
        <v>449</v>
      </c>
      <c r="C347" s="222" t="s">
        <v>449</v>
      </c>
      <c r="D347" s="223" t="s">
        <v>113</v>
      </c>
      <c r="E347" s="224" t="s">
        <v>310</v>
      </c>
      <c r="F347" s="225" t="s">
        <v>45</v>
      </c>
      <c r="G347" s="223" t="s">
        <v>450</v>
      </c>
      <c r="H347" s="223" t="s">
        <v>451</v>
      </c>
      <c r="I347" s="225" t="s">
        <v>315</v>
      </c>
      <c r="J347" s="226" t="s">
        <v>302</v>
      </c>
      <c r="K347" s="227" t="s">
        <v>302</v>
      </c>
      <c r="L347" s="228">
        <v>22264.852132</v>
      </c>
      <c r="M347" s="229">
        <v>9999.148019</v>
      </c>
      <c r="N347" s="230">
        <v>222629552.1</v>
      </c>
    </row>
    <row r="348" spans="1:14" ht="15">
      <c r="A348" s="221" t="s">
        <v>452</v>
      </c>
      <c r="B348" s="221" t="s">
        <v>452</v>
      </c>
      <c r="C348" s="222" t="s">
        <v>452</v>
      </c>
      <c r="D348" s="223" t="s">
        <v>107</v>
      </c>
      <c r="E348" s="224" t="s">
        <v>310</v>
      </c>
      <c r="F348" s="225" t="s">
        <v>45</v>
      </c>
      <c r="G348" s="223" t="s">
        <v>450</v>
      </c>
      <c r="H348" s="223" t="s">
        <v>451</v>
      </c>
      <c r="I348" s="225" t="s">
        <v>301</v>
      </c>
      <c r="J348" s="226" t="s">
        <v>302</v>
      </c>
      <c r="K348" s="227" t="s">
        <v>302</v>
      </c>
      <c r="L348" s="228">
        <v>76415.571871</v>
      </c>
      <c r="M348" s="229">
        <v>10000</v>
      </c>
      <c r="N348" s="230">
        <v>764155718.71</v>
      </c>
    </row>
    <row r="349" spans="1:14" ht="15">
      <c r="A349" s="221" t="s">
        <v>452</v>
      </c>
      <c r="B349" s="221" t="s">
        <v>452</v>
      </c>
      <c r="C349" s="222" t="s">
        <v>452</v>
      </c>
      <c r="D349" s="223" t="s">
        <v>107</v>
      </c>
      <c r="E349" s="224" t="s">
        <v>310</v>
      </c>
      <c r="F349" s="225" t="s">
        <v>45</v>
      </c>
      <c r="G349" s="223" t="s">
        <v>453</v>
      </c>
      <c r="H349" s="223" t="s">
        <v>454</v>
      </c>
      <c r="I349" s="225" t="s">
        <v>315</v>
      </c>
      <c r="J349" s="226" t="s">
        <v>302</v>
      </c>
      <c r="K349" s="227" t="s">
        <v>302</v>
      </c>
      <c r="L349" s="228">
        <v>76415.571899</v>
      </c>
      <c r="M349" s="229">
        <v>9999.137061</v>
      </c>
      <c r="N349" s="230">
        <v>764089777</v>
      </c>
    </row>
    <row r="350" spans="1:14" ht="15">
      <c r="A350" s="221" t="s">
        <v>452</v>
      </c>
      <c r="B350" s="221" t="s">
        <v>452</v>
      </c>
      <c r="C350" s="222" t="s">
        <v>452</v>
      </c>
      <c r="D350" s="223" t="s">
        <v>108</v>
      </c>
      <c r="E350" s="224" t="s">
        <v>310</v>
      </c>
      <c r="F350" s="225" t="s">
        <v>45</v>
      </c>
      <c r="G350" s="223" t="s">
        <v>450</v>
      </c>
      <c r="H350" s="223" t="s">
        <v>451</v>
      </c>
      <c r="I350" s="225" t="s">
        <v>301</v>
      </c>
      <c r="J350" s="226" t="s">
        <v>302</v>
      </c>
      <c r="K350" s="227" t="s">
        <v>302</v>
      </c>
      <c r="L350" s="228">
        <v>60370.246938</v>
      </c>
      <c r="M350" s="229">
        <v>10000</v>
      </c>
      <c r="N350" s="230">
        <v>603702469.38</v>
      </c>
    </row>
    <row r="351" spans="1:14" ht="15">
      <c r="A351" s="221" t="s">
        <v>452</v>
      </c>
      <c r="B351" s="221" t="s">
        <v>452</v>
      </c>
      <c r="C351" s="222" t="s">
        <v>452</v>
      </c>
      <c r="D351" s="223" t="s">
        <v>108</v>
      </c>
      <c r="E351" s="224" t="s">
        <v>310</v>
      </c>
      <c r="F351" s="225" t="s">
        <v>45</v>
      </c>
      <c r="G351" s="223" t="s">
        <v>453</v>
      </c>
      <c r="H351" s="223" t="s">
        <v>454</v>
      </c>
      <c r="I351" s="225" t="s">
        <v>315</v>
      </c>
      <c r="J351" s="226" t="s">
        <v>302</v>
      </c>
      <c r="K351" s="227" t="s">
        <v>302</v>
      </c>
      <c r="L351" s="228">
        <v>60370.246885</v>
      </c>
      <c r="M351" s="229">
        <v>9999.137061</v>
      </c>
      <c r="N351" s="230">
        <v>603650373</v>
      </c>
    </row>
    <row r="352" spans="1:14" ht="15">
      <c r="A352" s="221" t="s">
        <v>452</v>
      </c>
      <c r="B352" s="221" t="s">
        <v>452</v>
      </c>
      <c r="C352" s="222" t="s">
        <v>452</v>
      </c>
      <c r="D352" s="223" t="s">
        <v>109</v>
      </c>
      <c r="E352" s="224" t="s">
        <v>310</v>
      </c>
      <c r="F352" s="225" t="s">
        <v>45</v>
      </c>
      <c r="G352" s="223" t="s">
        <v>450</v>
      </c>
      <c r="H352" s="223" t="s">
        <v>451</v>
      </c>
      <c r="I352" s="225" t="s">
        <v>301</v>
      </c>
      <c r="J352" s="226" t="s">
        <v>302</v>
      </c>
      <c r="K352" s="227" t="s">
        <v>302</v>
      </c>
      <c r="L352" s="228">
        <v>23394.068733</v>
      </c>
      <c r="M352" s="229">
        <v>10000</v>
      </c>
      <c r="N352" s="230">
        <v>233940687.33</v>
      </c>
    </row>
    <row r="353" spans="1:14" ht="15">
      <c r="A353" s="221" t="s">
        <v>452</v>
      </c>
      <c r="B353" s="221" t="s">
        <v>452</v>
      </c>
      <c r="C353" s="222" t="s">
        <v>452</v>
      </c>
      <c r="D353" s="223" t="s">
        <v>109</v>
      </c>
      <c r="E353" s="224" t="s">
        <v>310</v>
      </c>
      <c r="F353" s="225" t="s">
        <v>45</v>
      </c>
      <c r="G353" s="223" t="s">
        <v>453</v>
      </c>
      <c r="H353" s="223" t="s">
        <v>454</v>
      </c>
      <c r="I353" s="225" t="s">
        <v>315</v>
      </c>
      <c r="J353" s="226" t="s">
        <v>302</v>
      </c>
      <c r="K353" s="227" t="s">
        <v>302</v>
      </c>
      <c r="L353" s="228">
        <v>23394.068666</v>
      </c>
      <c r="M353" s="229">
        <v>9999.137061</v>
      </c>
      <c r="N353" s="230">
        <v>233920499</v>
      </c>
    </row>
    <row r="354" spans="1:14" ht="15">
      <c r="A354" s="221" t="s">
        <v>452</v>
      </c>
      <c r="B354" s="221" t="s">
        <v>452</v>
      </c>
      <c r="C354" s="222" t="s">
        <v>452</v>
      </c>
      <c r="D354" s="223" t="s">
        <v>110</v>
      </c>
      <c r="E354" s="224" t="s">
        <v>310</v>
      </c>
      <c r="F354" s="225" t="s">
        <v>45</v>
      </c>
      <c r="G354" s="223" t="s">
        <v>450</v>
      </c>
      <c r="H354" s="223" t="s">
        <v>451</v>
      </c>
      <c r="I354" s="225" t="s">
        <v>301</v>
      </c>
      <c r="J354" s="226" t="s">
        <v>302</v>
      </c>
      <c r="K354" s="227" t="s">
        <v>302</v>
      </c>
      <c r="L354" s="228">
        <v>45537.158885</v>
      </c>
      <c r="M354" s="229">
        <v>10000</v>
      </c>
      <c r="N354" s="230">
        <v>455371588.85</v>
      </c>
    </row>
    <row r="355" spans="1:14" ht="15">
      <c r="A355" s="221" t="s">
        <v>452</v>
      </c>
      <c r="B355" s="221" t="s">
        <v>452</v>
      </c>
      <c r="C355" s="222" t="s">
        <v>452</v>
      </c>
      <c r="D355" s="223" t="s">
        <v>110</v>
      </c>
      <c r="E355" s="224" t="s">
        <v>310</v>
      </c>
      <c r="F355" s="225" t="s">
        <v>45</v>
      </c>
      <c r="G355" s="223" t="s">
        <v>453</v>
      </c>
      <c r="H355" s="223" t="s">
        <v>454</v>
      </c>
      <c r="I355" s="225" t="s">
        <v>315</v>
      </c>
      <c r="J355" s="226" t="s">
        <v>302</v>
      </c>
      <c r="K355" s="227" t="s">
        <v>302</v>
      </c>
      <c r="L355" s="228">
        <v>45537.15888</v>
      </c>
      <c r="M355" s="229">
        <v>9999.137061</v>
      </c>
      <c r="N355" s="230">
        <v>455332293</v>
      </c>
    </row>
    <row r="356" spans="1:14" ht="15">
      <c r="A356" s="221" t="s">
        <v>452</v>
      </c>
      <c r="B356" s="221" t="s">
        <v>452</v>
      </c>
      <c r="C356" s="222" t="s">
        <v>452</v>
      </c>
      <c r="D356" s="223" t="s">
        <v>111</v>
      </c>
      <c r="E356" s="224" t="s">
        <v>310</v>
      </c>
      <c r="F356" s="225" t="s">
        <v>45</v>
      </c>
      <c r="G356" s="223" t="s">
        <v>450</v>
      </c>
      <c r="H356" s="223" t="s">
        <v>451</v>
      </c>
      <c r="I356" s="225" t="s">
        <v>301</v>
      </c>
      <c r="J356" s="226" t="s">
        <v>302</v>
      </c>
      <c r="K356" s="227" t="s">
        <v>302</v>
      </c>
      <c r="L356" s="228">
        <v>13695.483231</v>
      </c>
      <c r="M356" s="229">
        <v>10000</v>
      </c>
      <c r="N356" s="230">
        <v>136954832.31</v>
      </c>
    </row>
    <row r="357" spans="1:14" ht="15">
      <c r="A357" s="221" t="s">
        <v>452</v>
      </c>
      <c r="B357" s="221" t="s">
        <v>452</v>
      </c>
      <c r="C357" s="222" t="s">
        <v>452</v>
      </c>
      <c r="D357" s="223" t="s">
        <v>111</v>
      </c>
      <c r="E357" s="224" t="s">
        <v>310</v>
      </c>
      <c r="F357" s="225" t="s">
        <v>45</v>
      </c>
      <c r="G357" s="223" t="s">
        <v>453</v>
      </c>
      <c r="H357" s="223" t="s">
        <v>454</v>
      </c>
      <c r="I357" s="225" t="s">
        <v>315</v>
      </c>
      <c r="J357" s="226" t="s">
        <v>302</v>
      </c>
      <c r="K357" s="227" t="s">
        <v>302</v>
      </c>
      <c r="L357" s="228">
        <v>13695.483237</v>
      </c>
      <c r="M357" s="229">
        <v>9999.137061</v>
      </c>
      <c r="N357" s="230">
        <v>136943014</v>
      </c>
    </row>
    <row r="358" spans="1:14" ht="15">
      <c r="A358" s="221" t="s">
        <v>452</v>
      </c>
      <c r="B358" s="221" t="s">
        <v>452</v>
      </c>
      <c r="C358" s="222" t="s">
        <v>452</v>
      </c>
      <c r="D358" s="223" t="s">
        <v>112</v>
      </c>
      <c r="E358" s="224" t="s">
        <v>310</v>
      </c>
      <c r="F358" s="225" t="s">
        <v>45</v>
      </c>
      <c r="G358" s="223" t="s">
        <v>450</v>
      </c>
      <c r="H358" s="223" t="s">
        <v>451</v>
      </c>
      <c r="I358" s="225" t="s">
        <v>301</v>
      </c>
      <c r="J358" s="226" t="s">
        <v>302</v>
      </c>
      <c r="K358" s="227" t="s">
        <v>302</v>
      </c>
      <c r="L358" s="228">
        <v>42322.618212</v>
      </c>
      <c r="M358" s="229">
        <v>10000</v>
      </c>
      <c r="N358" s="230">
        <v>423226182.12</v>
      </c>
    </row>
    <row r="359" spans="1:14" ht="15">
      <c r="A359" s="221" t="s">
        <v>452</v>
      </c>
      <c r="B359" s="221" t="s">
        <v>452</v>
      </c>
      <c r="C359" s="222" t="s">
        <v>452</v>
      </c>
      <c r="D359" s="223" t="s">
        <v>112</v>
      </c>
      <c r="E359" s="224" t="s">
        <v>310</v>
      </c>
      <c r="F359" s="225" t="s">
        <v>45</v>
      </c>
      <c r="G359" s="223" t="s">
        <v>453</v>
      </c>
      <c r="H359" s="223" t="s">
        <v>454</v>
      </c>
      <c r="I359" s="225" t="s">
        <v>315</v>
      </c>
      <c r="J359" s="226" t="s">
        <v>302</v>
      </c>
      <c r="K359" s="227" t="s">
        <v>302</v>
      </c>
      <c r="L359" s="228">
        <v>42322.618185</v>
      </c>
      <c r="M359" s="229">
        <v>9999.137061</v>
      </c>
      <c r="N359" s="230">
        <v>423189660</v>
      </c>
    </row>
    <row r="360" spans="1:14" ht="15">
      <c r="A360" s="221" t="s">
        <v>452</v>
      </c>
      <c r="B360" s="221" t="s">
        <v>452</v>
      </c>
      <c r="C360" s="222" t="s">
        <v>452</v>
      </c>
      <c r="D360" s="223" t="s">
        <v>113</v>
      </c>
      <c r="E360" s="224" t="s">
        <v>310</v>
      </c>
      <c r="F360" s="225" t="s">
        <v>45</v>
      </c>
      <c r="G360" s="223" t="s">
        <v>450</v>
      </c>
      <c r="H360" s="223" t="s">
        <v>451</v>
      </c>
      <c r="I360" s="225" t="s">
        <v>301</v>
      </c>
      <c r="J360" s="226" t="s">
        <v>302</v>
      </c>
      <c r="K360" s="227" t="s">
        <v>302</v>
      </c>
      <c r="L360" s="228">
        <v>22264.852132</v>
      </c>
      <c r="M360" s="229">
        <v>10000</v>
      </c>
      <c r="N360" s="230">
        <v>222648521.32</v>
      </c>
    </row>
    <row r="361" spans="1:14" ht="15">
      <c r="A361" s="221" t="s">
        <v>452</v>
      </c>
      <c r="B361" s="221" t="s">
        <v>452</v>
      </c>
      <c r="C361" s="222" t="s">
        <v>452</v>
      </c>
      <c r="D361" s="223" t="s">
        <v>113</v>
      </c>
      <c r="E361" s="224" t="s">
        <v>310</v>
      </c>
      <c r="F361" s="225" t="s">
        <v>45</v>
      </c>
      <c r="G361" s="223" t="s">
        <v>453</v>
      </c>
      <c r="H361" s="223" t="s">
        <v>454</v>
      </c>
      <c r="I361" s="225" t="s">
        <v>315</v>
      </c>
      <c r="J361" s="226" t="s">
        <v>302</v>
      </c>
      <c r="K361" s="227" t="s">
        <v>302</v>
      </c>
      <c r="L361" s="228">
        <v>22264.852248</v>
      </c>
      <c r="M361" s="229">
        <v>9999.137062</v>
      </c>
      <c r="N361" s="230">
        <v>222629309.3</v>
      </c>
    </row>
    <row r="362" spans="1:14" ht="15">
      <c r="A362" s="221" t="s">
        <v>455</v>
      </c>
      <c r="B362" s="221" t="s">
        <v>455</v>
      </c>
      <c r="C362" s="222" t="s">
        <v>455</v>
      </c>
      <c r="D362" s="223" t="s">
        <v>107</v>
      </c>
      <c r="E362" s="224" t="s">
        <v>310</v>
      </c>
      <c r="F362" s="225" t="s">
        <v>45</v>
      </c>
      <c r="G362" s="223" t="s">
        <v>453</v>
      </c>
      <c r="H362" s="223" t="s">
        <v>454</v>
      </c>
      <c r="I362" s="225" t="s">
        <v>301</v>
      </c>
      <c r="J362" s="226" t="s">
        <v>302</v>
      </c>
      <c r="K362" s="227" t="s">
        <v>302</v>
      </c>
      <c r="L362" s="228">
        <v>76415.571899</v>
      </c>
      <c r="M362" s="229">
        <v>10000</v>
      </c>
      <c r="N362" s="230">
        <v>764155718.99</v>
      </c>
    </row>
    <row r="363" spans="1:14" ht="15">
      <c r="A363" s="221" t="s">
        <v>455</v>
      </c>
      <c r="B363" s="221" t="s">
        <v>455</v>
      </c>
      <c r="C363" s="222" t="s">
        <v>455</v>
      </c>
      <c r="D363" s="223" t="s">
        <v>107</v>
      </c>
      <c r="E363" s="224" t="s">
        <v>310</v>
      </c>
      <c r="F363" s="225" t="s">
        <v>45</v>
      </c>
      <c r="G363" s="223" t="s">
        <v>456</v>
      </c>
      <c r="H363" s="223" t="s">
        <v>457</v>
      </c>
      <c r="I363" s="225" t="s">
        <v>315</v>
      </c>
      <c r="J363" s="226" t="s">
        <v>302</v>
      </c>
      <c r="K363" s="227" t="s">
        <v>302</v>
      </c>
      <c r="L363" s="228">
        <v>76415.571828</v>
      </c>
      <c r="M363" s="229">
        <v>9999.126104</v>
      </c>
      <c r="N363" s="230">
        <v>764088939</v>
      </c>
    </row>
    <row r="364" spans="1:14" ht="15">
      <c r="A364" s="221" t="s">
        <v>455</v>
      </c>
      <c r="B364" s="221" t="s">
        <v>455</v>
      </c>
      <c r="C364" s="222" t="s">
        <v>455</v>
      </c>
      <c r="D364" s="223" t="s">
        <v>108</v>
      </c>
      <c r="E364" s="224" t="s">
        <v>310</v>
      </c>
      <c r="F364" s="225" t="s">
        <v>45</v>
      </c>
      <c r="G364" s="223" t="s">
        <v>453</v>
      </c>
      <c r="H364" s="223" t="s">
        <v>454</v>
      </c>
      <c r="I364" s="225" t="s">
        <v>301</v>
      </c>
      <c r="J364" s="226" t="s">
        <v>302</v>
      </c>
      <c r="K364" s="227" t="s">
        <v>302</v>
      </c>
      <c r="L364" s="228">
        <v>60370.246885</v>
      </c>
      <c r="M364" s="229">
        <v>10000</v>
      </c>
      <c r="N364" s="230">
        <v>603702468.85</v>
      </c>
    </row>
    <row r="365" spans="1:14" ht="15">
      <c r="A365" s="221" t="s">
        <v>455</v>
      </c>
      <c r="B365" s="221" t="s">
        <v>455</v>
      </c>
      <c r="C365" s="222" t="s">
        <v>455</v>
      </c>
      <c r="D365" s="223" t="s">
        <v>108</v>
      </c>
      <c r="E365" s="224" t="s">
        <v>310</v>
      </c>
      <c r="F365" s="225" t="s">
        <v>45</v>
      </c>
      <c r="G365" s="223" t="s">
        <v>456</v>
      </c>
      <c r="H365" s="223" t="s">
        <v>457</v>
      </c>
      <c r="I365" s="225" t="s">
        <v>315</v>
      </c>
      <c r="J365" s="226" t="s">
        <v>302</v>
      </c>
      <c r="K365" s="227" t="s">
        <v>302</v>
      </c>
      <c r="L365" s="228">
        <v>60370.246933</v>
      </c>
      <c r="M365" s="229">
        <v>9999.126104</v>
      </c>
      <c r="N365" s="230">
        <v>603649712</v>
      </c>
    </row>
    <row r="366" spans="1:14" ht="15">
      <c r="A366" s="221" t="s">
        <v>455</v>
      </c>
      <c r="B366" s="221" t="s">
        <v>455</v>
      </c>
      <c r="C366" s="222" t="s">
        <v>455</v>
      </c>
      <c r="D366" s="223" t="s">
        <v>109</v>
      </c>
      <c r="E366" s="224" t="s">
        <v>310</v>
      </c>
      <c r="F366" s="225" t="s">
        <v>45</v>
      </c>
      <c r="G366" s="223" t="s">
        <v>453</v>
      </c>
      <c r="H366" s="223" t="s">
        <v>454</v>
      </c>
      <c r="I366" s="225" t="s">
        <v>301</v>
      </c>
      <c r="J366" s="226" t="s">
        <v>302</v>
      </c>
      <c r="K366" s="227" t="s">
        <v>302</v>
      </c>
      <c r="L366" s="228">
        <v>23394.068666</v>
      </c>
      <c r="M366" s="229">
        <v>10000</v>
      </c>
      <c r="N366" s="230">
        <v>233940686.66</v>
      </c>
    </row>
    <row r="367" spans="1:14" ht="15">
      <c r="A367" s="221" t="s">
        <v>455</v>
      </c>
      <c r="B367" s="221" t="s">
        <v>455</v>
      </c>
      <c r="C367" s="222" t="s">
        <v>455</v>
      </c>
      <c r="D367" s="223" t="s">
        <v>109</v>
      </c>
      <c r="E367" s="224" t="s">
        <v>310</v>
      </c>
      <c r="F367" s="225" t="s">
        <v>45</v>
      </c>
      <c r="G367" s="223" t="s">
        <v>456</v>
      </c>
      <c r="H367" s="223" t="s">
        <v>457</v>
      </c>
      <c r="I367" s="225" t="s">
        <v>315</v>
      </c>
      <c r="J367" s="226" t="s">
        <v>302</v>
      </c>
      <c r="K367" s="227" t="s">
        <v>302</v>
      </c>
      <c r="L367" s="228">
        <v>23394.068699</v>
      </c>
      <c r="M367" s="229">
        <v>9999.126104</v>
      </c>
      <c r="N367" s="230">
        <v>233920243</v>
      </c>
    </row>
    <row r="368" spans="1:14" ht="15">
      <c r="A368" s="221" t="s">
        <v>455</v>
      </c>
      <c r="B368" s="221" t="s">
        <v>455</v>
      </c>
      <c r="C368" s="222" t="s">
        <v>455</v>
      </c>
      <c r="D368" s="223" t="s">
        <v>110</v>
      </c>
      <c r="E368" s="224" t="s">
        <v>310</v>
      </c>
      <c r="F368" s="225" t="s">
        <v>45</v>
      </c>
      <c r="G368" s="223" t="s">
        <v>453</v>
      </c>
      <c r="H368" s="223" t="s">
        <v>454</v>
      </c>
      <c r="I368" s="225" t="s">
        <v>301</v>
      </c>
      <c r="J368" s="226" t="s">
        <v>302</v>
      </c>
      <c r="K368" s="227" t="s">
        <v>302</v>
      </c>
      <c r="L368" s="228">
        <v>45537.15888</v>
      </c>
      <c r="M368" s="229">
        <v>10000</v>
      </c>
      <c r="N368" s="230">
        <v>455371588.8</v>
      </c>
    </row>
    <row r="369" spans="1:14" ht="15">
      <c r="A369" s="221" t="s">
        <v>455</v>
      </c>
      <c r="B369" s="221" t="s">
        <v>455</v>
      </c>
      <c r="C369" s="222" t="s">
        <v>455</v>
      </c>
      <c r="D369" s="223" t="s">
        <v>110</v>
      </c>
      <c r="E369" s="224" t="s">
        <v>310</v>
      </c>
      <c r="F369" s="225" t="s">
        <v>45</v>
      </c>
      <c r="G369" s="223" t="s">
        <v>456</v>
      </c>
      <c r="H369" s="223" t="s">
        <v>457</v>
      </c>
      <c r="I369" s="225" t="s">
        <v>315</v>
      </c>
      <c r="J369" s="226" t="s">
        <v>302</v>
      </c>
      <c r="K369" s="227" t="s">
        <v>302</v>
      </c>
      <c r="L369" s="228">
        <v>45537.158875</v>
      </c>
      <c r="M369" s="229">
        <v>9999.126104</v>
      </c>
      <c r="N369" s="230">
        <v>455331794</v>
      </c>
    </row>
    <row r="370" spans="1:14" ht="15">
      <c r="A370" s="221" t="s">
        <v>455</v>
      </c>
      <c r="B370" s="221" t="s">
        <v>455</v>
      </c>
      <c r="C370" s="222" t="s">
        <v>455</v>
      </c>
      <c r="D370" s="223" t="s">
        <v>111</v>
      </c>
      <c r="E370" s="224" t="s">
        <v>310</v>
      </c>
      <c r="F370" s="225" t="s">
        <v>45</v>
      </c>
      <c r="G370" s="223" t="s">
        <v>453</v>
      </c>
      <c r="H370" s="223" t="s">
        <v>454</v>
      </c>
      <c r="I370" s="225" t="s">
        <v>301</v>
      </c>
      <c r="J370" s="226" t="s">
        <v>302</v>
      </c>
      <c r="K370" s="227" t="s">
        <v>302</v>
      </c>
      <c r="L370" s="228">
        <v>13695.483237</v>
      </c>
      <c r="M370" s="229">
        <v>10000</v>
      </c>
      <c r="N370" s="230">
        <v>136954832.37</v>
      </c>
    </row>
    <row r="371" spans="1:14" ht="15">
      <c r="A371" s="221" t="s">
        <v>455</v>
      </c>
      <c r="B371" s="221" t="s">
        <v>455</v>
      </c>
      <c r="C371" s="222" t="s">
        <v>455</v>
      </c>
      <c r="D371" s="223" t="s">
        <v>111</v>
      </c>
      <c r="E371" s="224" t="s">
        <v>310</v>
      </c>
      <c r="F371" s="225" t="s">
        <v>45</v>
      </c>
      <c r="G371" s="223" t="s">
        <v>456</v>
      </c>
      <c r="H371" s="223" t="s">
        <v>457</v>
      </c>
      <c r="I371" s="225" t="s">
        <v>315</v>
      </c>
      <c r="J371" s="226" t="s">
        <v>302</v>
      </c>
      <c r="K371" s="227" t="s">
        <v>302</v>
      </c>
      <c r="L371" s="228">
        <v>13695.483243</v>
      </c>
      <c r="M371" s="229">
        <v>9999.126104</v>
      </c>
      <c r="N371" s="230">
        <v>136942864</v>
      </c>
    </row>
    <row r="372" spans="1:14" ht="15">
      <c r="A372" s="221" t="s">
        <v>455</v>
      </c>
      <c r="B372" s="221" t="s">
        <v>455</v>
      </c>
      <c r="C372" s="222" t="s">
        <v>455</v>
      </c>
      <c r="D372" s="223" t="s">
        <v>112</v>
      </c>
      <c r="E372" s="224" t="s">
        <v>310</v>
      </c>
      <c r="F372" s="225" t="s">
        <v>45</v>
      </c>
      <c r="G372" s="223" t="s">
        <v>453</v>
      </c>
      <c r="H372" s="223" t="s">
        <v>454</v>
      </c>
      <c r="I372" s="225" t="s">
        <v>301</v>
      </c>
      <c r="J372" s="226" t="s">
        <v>302</v>
      </c>
      <c r="K372" s="227" t="s">
        <v>302</v>
      </c>
      <c r="L372" s="228">
        <v>42322.618185</v>
      </c>
      <c r="M372" s="229">
        <v>10000</v>
      </c>
      <c r="N372" s="230">
        <v>423226181.85</v>
      </c>
    </row>
    <row r="373" spans="1:14" ht="15">
      <c r="A373" s="221" t="s">
        <v>455</v>
      </c>
      <c r="B373" s="221" t="s">
        <v>455</v>
      </c>
      <c r="C373" s="222" t="s">
        <v>455</v>
      </c>
      <c r="D373" s="223" t="s">
        <v>112</v>
      </c>
      <c r="E373" s="224" t="s">
        <v>310</v>
      </c>
      <c r="F373" s="225" t="s">
        <v>45</v>
      </c>
      <c r="G373" s="223" t="s">
        <v>456</v>
      </c>
      <c r="H373" s="223" t="s">
        <v>457</v>
      </c>
      <c r="I373" s="225" t="s">
        <v>315</v>
      </c>
      <c r="J373" s="226" t="s">
        <v>302</v>
      </c>
      <c r="K373" s="227" t="s">
        <v>302</v>
      </c>
      <c r="L373" s="228">
        <v>42322.618158</v>
      </c>
      <c r="M373" s="229">
        <v>9999.126104</v>
      </c>
      <c r="N373" s="230">
        <v>423189196</v>
      </c>
    </row>
    <row r="374" spans="1:14" ht="15">
      <c r="A374" s="221" t="s">
        <v>455</v>
      </c>
      <c r="B374" s="221" t="s">
        <v>455</v>
      </c>
      <c r="C374" s="222" t="s">
        <v>455</v>
      </c>
      <c r="D374" s="223" t="s">
        <v>113</v>
      </c>
      <c r="E374" s="224" t="s">
        <v>310</v>
      </c>
      <c r="F374" s="225" t="s">
        <v>45</v>
      </c>
      <c r="G374" s="223" t="s">
        <v>453</v>
      </c>
      <c r="H374" s="223" t="s">
        <v>454</v>
      </c>
      <c r="I374" s="225" t="s">
        <v>301</v>
      </c>
      <c r="J374" s="226" t="s">
        <v>302</v>
      </c>
      <c r="K374" s="227" t="s">
        <v>302</v>
      </c>
      <c r="L374" s="228">
        <v>22264.852248</v>
      </c>
      <c r="M374" s="229">
        <v>10000</v>
      </c>
      <c r="N374" s="230">
        <v>222648522.48</v>
      </c>
    </row>
    <row r="375" spans="1:14" ht="15">
      <c r="A375" s="221" t="s">
        <v>455</v>
      </c>
      <c r="B375" s="221" t="s">
        <v>455</v>
      </c>
      <c r="C375" s="222" t="s">
        <v>455</v>
      </c>
      <c r="D375" s="223" t="s">
        <v>113</v>
      </c>
      <c r="E375" s="224" t="s">
        <v>310</v>
      </c>
      <c r="F375" s="225" t="s">
        <v>45</v>
      </c>
      <c r="G375" s="223" t="s">
        <v>456</v>
      </c>
      <c r="H375" s="223" t="s">
        <v>457</v>
      </c>
      <c r="I375" s="225" t="s">
        <v>315</v>
      </c>
      <c r="J375" s="226" t="s">
        <v>302</v>
      </c>
      <c r="K375" s="227" t="s">
        <v>302</v>
      </c>
      <c r="L375" s="228">
        <v>22264.852265</v>
      </c>
      <c r="M375" s="229">
        <v>9999.126105</v>
      </c>
      <c r="N375" s="230">
        <v>222629065.5</v>
      </c>
    </row>
    <row r="376" spans="1:14" ht="15">
      <c r="A376" s="221" t="s">
        <v>458</v>
      </c>
      <c r="B376" s="221" t="s">
        <v>458</v>
      </c>
      <c r="C376" s="222" t="s">
        <v>458</v>
      </c>
      <c r="D376" s="223" t="s">
        <v>107</v>
      </c>
      <c r="E376" s="224" t="s">
        <v>310</v>
      </c>
      <c r="F376" s="225" t="s">
        <v>45</v>
      </c>
      <c r="G376" s="223" t="s">
        <v>456</v>
      </c>
      <c r="H376" s="223" t="s">
        <v>457</v>
      </c>
      <c r="I376" s="225" t="s">
        <v>301</v>
      </c>
      <c r="J376" s="226" t="s">
        <v>302</v>
      </c>
      <c r="K376" s="227" t="s">
        <v>302</v>
      </c>
      <c r="L376" s="228">
        <v>76415.571828</v>
      </c>
      <c r="M376" s="229">
        <v>10000</v>
      </c>
      <c r="N376" s="230">
        <v>764155718.28</v>
      </c>
    </row>
    <row r="377" spans="1:14" ht="15">
      <c r="A377" s="221" t="s">
        <v>458</v>
      </c>
      <c r="B377" s="221" t="s">
        <v>458</v>
      </c>
      <c r="C377" s="222" t="s">
        <v>458</v>
      </c>
      <c r="D377" s="223" t="s">
        <v>107</v>
      </c>
      <c r="E377" s="224" t="s">
        <v>310</v>
      </c>
      <c r="F377" s="225" t="s">
        <v>45</v>
      </c>
      <c r="G377" s="223" t="s">
        <v>459</v>
      </c>
      <c r="H377" s="223" t="s">
        <v>460</v>
      </c>
      <c r="I377" s="225" t="s">
        <v>315</v>
      </c>
      <c r="J377" s="226" t="s">
        <v>302</v>
      </c>
      <c r="K377" s="227" t="s">
        <v>302</v>
      </c>
      <c r="L377" s="228">
        <v>78844.469103</v>
      </c>
      <c r="M377" s="229">
        <v>9997.419844</v>
      </c>
      <c r="N377" s="230">
        <v>788241260</v>
      </c>
    </row>
    <row r="378" spans="1:14" ht="15">
      <c r="A378" s="221" t="s">
        <v>458</v>
      </c>
      <c r="B378" s="221" t="s">
        <v>458</v>
      </c>
      <c r="C378" s="222" t="s">
        <v>458</v>
      </c>
      <c r="D378" s="223" t="s">
        <v>108</v>
      </c>
      <c r="E378" s="224" t="s">
        <v>310</v>
      </c>
      <c r="F378" s="225" t="s">
        <v>45</v>
      </c>
      <c r="G378" s="223" t="s">
        <v>456</v>
      </c>
      <c r="H378" s="223" t="s">
        <v>457</v>
      </c>
      <c r="I378" s="225" t="s">
        <v>301</v>
      </c>
      <c r="J378" s="226" t="s">
        <v>302</v>
      </c>
      <c r="K378" s="227" t="s">
        <v>302</v>
      </c>
      <c r="L378" s="228">
        <v>60370.246933</v>
      </c>
      <c r="M378" s="229">
        <v>10000</v>
      </c>
      <c r="N378" s="230">
        <v>603702469.33</v>
      </c>
    </row>
    <row r="379" spans="1:14" ht="15">
      <c r="A379" s="221" t="s">
        <v>458</v>
      </c>
      <c r="B379" s="221" t="s">
        <v>458</v>
      </c>
      <c r="C379" s="222" t="s">
        <v>458</v>
      </c>
      <c r="D379" s="223" t="s">
        <v>108</v>
      </c>
      <c r="E379" s="224" t="s">
        <v>310</v>
      </c>
      <c r="F379" s="225" t="s">
        <v>45</v>
      </c>
      <c r="G379" s="223" t="s">
        <v>459</v>
      </c>
      <c r="H379" s="223" t="s">
        <v>460</v>
      </c>
      <c r="I379" s="225" t="s">
        <v>315</v>
      </c>
      <c r="J379" s="226" t="s">
        <v>302</v>
      </c>
      <c r="K379" s="227" t="s">
        <v>302</v>
      </c>
      <c r="L379" s="228">
        <v>62649.851706</v>
      </c>
      <c r="M379" s="229">
        <v>9997.411629</v>
      </c>
      <c r="N379" s="230">
        <v>626336356</v>
      </c>
    </row>
    <row r="380" spans="1:14" ht="15">
      <c r="A380" s="221" t="s">
        <v>458</v>
      </c>
      <c r="B380" s="221" t="s">
        <v>458</v>
      </c>
      <c r="C380" s="222" t="s">
        <v>458</v>
      </c>
      <c r="D380" s="223" t="s">
        <v>109</v>
      </c>
      <c r="E380" s="224" t="s">
        <v>310</v>
      </c>
      <c r="F380" s="225" t="s">
        <v>45</v>
      </c>
      <c r="G380" s="223" t="s">
        <v>456</v>
      </c>
      <c r="H380" s="223" t="s">
        <v>457</v>
      </c>
      <c r="I380" s="225" t="s">
        <v>301</v>
      </c>
      <c r="J380" s="226" t="s">
        <v>302</v>
      </c>
      <c r="K380" s="227" t="s">
        <v>302</v>
      </c>
      <c r="L380" s="228">
        <v>23394.068699</v>
      </c>
      <c r="M380" s="229">
        <v>10000</v>
      </c>
      <c r="N380" s="230">
        <v>233940686.99</v>
      </c>
    </row>
    <row r="381" spans="1:14" ht="15">
      <c r="A381" s="221" t="s">
        <v>458</v>
      </c>
      <c r="B381" s="221" t="s">
        <v>458</v>
      </c>
      <c r="C381" s="222" t="s">
        <v>458</v>
      </c>
      <c r="D381" s="223" t="s">
        <v>109</v>
      </c>
      <c r="E381" s="224" t="s">
        <v>310</v>
      </c>
      <c r="F381" s="225" t="s">
        <v>45</v>
      </c>
      <c r="G381" s="223" t="s">
        <v>459</v>
      </c>
      <c r="H381" s="223" t="s">
        <v>460</v>
      </c>
      <c r="I381" s="225" t="s">
        <v>315</v>
      </c>
      <c r="J381" s="226" t="s">
        <v>302</v>
      </c>
      <c r="K381" s="227" t="s">
        <v>302</v>
      </c>
      <c r="L381" s="228">
        <v>23614.780981</v>
      </c>
      <c r="M381" s="229">
        <v>9997.411629</v>
      </c>
      <c r="N381" s="230">
        <v>236086686</v>
      </c>
    </row>
    <row r="382" spans="1:14" ht="15">
      <c r="A382" s="221" t="s">
        <v>458</v>
      </c>
      <c r="B382" s="221" t="s">
        <v>458</v>
      </c>
      <c r="C382" s="222" t="s">
        <v>458</v>
      </c>
      <c r="D382" s="223" t="s">
        <v>110</v>
      </c>
      <c r="E382" s="224" t="s">
        <v>310</v>
      </c>
      <c r="F382" s="225" t="s">
        <v>45</v>
      </c>
      <c r="G382" s="223" t="s">
        <v>456</v>
      </c>
      <c r="H382" s="223" t="s">
        <v>457</v>
      </c>
      <c r="I382" s="225" t="s">
        <v>301</v>
      </c>
      <c r="J382" s="226" t="s">
        <v>302</v>
      </c>
      <c r="K382" s="227" t="s">
        <v>302</v>
      </c>
      <c r="L382" s="228">
        <v>45537.158875</v>
      </c>
      <c r="M382" s="229">
        <v>10000</v>
      </c>
      <c r="N382" s="230">
        <v>455371588.75</v>
      </c>
    </row>
    <row r="383" spans="1:14" ht="15">
      <c r="A383" s="221" t="s">
        <v>458</v>
      </c>
      <c r="B383" s="221" t="s">
        <v>458</v>
      </c>
      <c r="C383" s="222" t="s">
        <v>458</v>
      </c>
      <c r="D383" s="223" t="s">
        <v>110</v>
      </c>
      <c r="E383" s="224" t="s">
        <v>310</v>
      </c>
      <c r="F383" s="225" t="s">
        <v>45</v>
      </c>
      <c r="G383" s="223" t="s">
        <v>459</v>
      </c>
      <c r="H383" s="223" t="s">
        <v>460</v>
      </c>
      <c r="I383" s="225" t="s">
        <v>315</v>
      </c>
      <c r="J383" s="226" t="s">
        <v>302</v>
      </c>
      <c r="K383" s="227" t="s">
        <v>302</v>
      </c>
      <c r="L383" s="228">
        <v>47620.314304</v>
      </c>
      <c r="M383" s="229">
        <v>9997.411629</v>
      </c>
      <c r="N383" s="230">
        <v>476079884</v>
      </c>
    </row>
    <row r="384" spans="1:14" ht="15">
      <c r="A384" s="221" t="s">
        <v>458</v>
      </c>
      <c r="B384" s="221" t="s">
        <v>458</v>
      </c>
      <c r="C384" s="222" t="s">
        <v>458</v>
      </c>
      <c r="D384" s="223" t="s">
        <v>111</v>
      </c>
      <c r="E384" s="224" t="s">
        <v>310</v>
      </c>
      <c r="F384" s="225" t="s">
        <v>45</v>
      </c>
      <c r="G384" s="223" t="s">
        <v>456</v>
      </c>
      <c r="H384" s="223" t="s">
        <v>457</v>
      </c>
      <c r="I384" s="225" t="s">
        <v>301</v>
      </c>
      <c r="J384" s="226" t="s">
        <v>302</v>
      </c>
      <c r="K384" s="227" t="s">
        <v>302</v>
      </c>
      <c r="L384" s="228">
        <v>13695.483243</v>
      </c>
      <c r="M384" s="229">
        <v>10000</v>
      </c>
      <c r="N384" s="230">
        <v>136954832.43</v>
      </c>
    </row>
    <row r="385" spans="1:14" ht="15">
      <c r="A385" s="221" t="s">
        <v>458</v>
      </c>
      <c r="B385" s="221" t="s">
        <v>458</v>
      </c>
      <c r="C385" s="222" t="s">
        <v>458</v>
      </c>
      <c r="D385" s="223" t="s">
        <v>111</v>
      </c>
      <c r="E385" s="224" t="s">
        <v>310</v>
      </c>
      <c r="F385" s="225" t="s">
        <v>45</v>
      </c>
      <c r="G385" s="223" t="s">
        <v>459</v>
      </c>
      <c r="H385" s="223" t="s">
        <v>460</v>
      </c>
      <c r="I385" s="225" t="s">
        <v>315</v>
      </c>
      <c r="J385" s="226" t="s">
        <v>302</v>
      </c>
      <c r="K385" s="227" t="s">
        <v>302</v>
      </c>
      <c r="L385" s="228">
        <v>14246.432505</v>
      </c>
      <c r="M385" s="229">
        <v>9997.411629</v>
      </c>
      <c r="N385" s="230">
        <v>142427450</v>
      </c>
    </row>
    <row r="386" spans="1:14" ht="15">
      <c r="A386" s="221" t="s">
        <v>458</v>
      </c>
      <c r="B386" s="221" t="s">
        <v>458</v>
      </c>
      <c r="C386" s="222" t="s">
        <v>458</v>
      </c>
      <c r="D386" s="223" t="s">
        <v>112</v>
      </c>
      <c r="E386" s="224" t="s">
        <v>310</v>
      </c>
      <c r="F386" s="225" t="s">
        <v>45</v>
      </c>
      <c r="G386" s="223" t="s">
        <v>456</v>
      </c>
      <c r="H386" s="223" t="s">
        <v>457</v>
      </c>
      <c r="I386" s="225" t="s">
        <v>301</v>
      </c>
      <c r="J386" s="226" t="s">
        <v>302</v>
      </c>
      <c r="K386" s="227" t="s">
        <v>302</v>
      </c>
      <c r="L386" s="228">
        <v>42322.618158</v>
      </c>
      <c r="M386" s="229">
        <v>10000</v>
      </c>
      <c r="N386" s="230">
        <v>423226181.58</v>
      </c>
    </row>
    <row r="387" spans="1:14" ht="15">
      <c r="A387" s="221" t="s">
        <v>458</v>
      </c>
      <c r="B387" s="221" t="s">
        <v>458</v>
      </c>
      <c r="C387" s="222" t="s">
        <v>458</v>
      </c>
      <c r="D387" s="223" t="s">
        <v>112</v>
      </c>
      <c r="E387" s="224" t="s">
        <v>310</v>
      </c>
      <c r="F387" s="225" t="s">
        <v>45</v>
      </c>
      <c r="G387" s="223" t="s">
        <v>459</v>
      </c>
      <c r="H387" s="223" t="s">
        <v>460</v>
      </c>
      <c r="I387" s="225" t="s">
        <v>315</v>
      </c>
      <c r="J387" s="226" t="s">
        <v>302</v>
      </c>
      <c r="K387" s="227" t="s">
        <v>302</v>
      </c>
      <c r="L387" s="228">
        <v>44527.101666</v>
      </c>
      <c r="M387" s="229">
        <v>9997.411629</v>
      </c>
      <c r="N387" s="230">
        <v>445155764</v>
      </c>
    </row>
    <row r="388" spans="1:14" ht="15">
      <c r="A388" s="221" t="s">
        <v>458</v>
      </c>
      <c r="B388" s="221" t="s">
        <v>458</v>
      </c>
      <c r="C388" s="222" t="s">
        <v>458</v>
      </c>
      <c r="D388" s="223" t="s">
        <v>113</v>
      </c>
      <c r="E388" s="224" t="s">
        <v>310</v>
      </c>
      <c r="F388" s="225" t="s">
        <v>45</v>
      </c>
      <c r="G388" s="223" t="s">
        <v>456</v>
      </c>
      <c r="H388" s="223" t="s">
        <v>457</v>
      </c>
      <c r="I388" s="225" t="s">
        <v>301</v>
      </c>
      <c r="J388" s="226" t="s">
        <v>302</v>
      </c>
      <c r="K388" s="227" t="s">
        <v>302</v>
      </c>
      <c r="L388" s="228">
        <v>22264.852265</v>
      </c>
      <c r="M388" s="229">
        <v>10000</v>
      </c>
      <c r="N388" s="230">
        <v>222648522.65</v>
      </c>
    </row>
    <row r="389" spans="1:14" ht="15">
      <c r="A389" s="221" t="s">
        <v>458</v>
      </c>
      <c r="B389" s="221" t="s">
        <v>458</v>
      </c>
      <c r="C389" s="222" t="s">
        <v>458</v>
      </c>
      <c r="D389" s="223" t="s">
        <v>113</v>
      </c>
      <c r="E389" s="224" t="s">
        <v>310</v>
      </c>
      <c r="F389" s="225" t="s">
        <v>45</v>
      </c>
      <c r="G389" s="223" t="s">
        <v>459</v>
      </c>
      <c r="H389" s="223" t="s">
        <v>460</v>
      </c>
      <c r="I389" s="225" t="s">
        <v>315</v>
      </c>
      <c r="J389" s="226" t="s">
        <v>302</v>
      </c>
      <c r="K389" s="227" t="s">
        <v>302</v>
      </c>
      <c r="L389" s="228">
        <v>7341.518837</v>
      </c>
      <c r="M389" s="229">
        <v>9997.41163</v>
      </c>
      <c r="N389" s="230">
        <v>73396185.8</v>
      </c>
    </row>
    <row r="390" spans="1:14" ht="15">
      <c r="A390" s="221" t="s">
        <v>458</v>
      </c>
      <c r="B390" s="221" t="s">
        <v>458</v>
      </c>
      <c r="C390" s="222" t="s">
        <v>458</v>
      </c>
      <c r="D390" s="223" t="s">
        <v>113</v>
      </c>
      <c r="E390" s="224" t="s">
        <v>310</v>
      </c>
      <c r="F390" s="225" t="s">
        <v>45</v>
      </c>
      <c r="G390" s="223" t="s">
        <v>459</v>
      </c>
      <c r="H390" s="223" t="s">
        <v>460</v>
      </c>
      <c r="I390" s="225" t="s">
        <v>315</v>
      </c>
      <c r="J390" s="226" t="s">
        <v>302</v>
      </c>
      <c r="K390" s="227" t="s">
        <v>302</v>
      </c>
      <c r="L390" s="228">
        <v>15155.530896</v>
      </c>
      <c r="M390" s="229">
        <v>9997.419842</v>
      </c>
      <c r="N390" s="230">
        <v>151516205.3</v>
      </c>
    </row>
    <row r="391" spans="1:6" ht="15">
      <c r="A391" s="231"/>
      <c r="B391" s="232"/>
      <c r="C391" s="231"/>
      <c r="D391" s="231"/>
      <c r="E391" s="231"/>
      <c r="F391" s="231"/>
    </row>
    <row r="392" spans="1:6" ht="15">
      <c r="A392" s="231"/>
      <c r="B392" s="232"/>
      <c r="C392" s="231"/>
      <c r="D392" s="233"/>
      <c r="E392" s="231"/>
      <c r="F392" s="231"/>
    </row>
    <row r="393" spans="1:6" ht="15">
      <c r="A393" s="231"/>
      <c r="B393" s="232"/>
      <c r="C393" s="231"/>
      <c r="D393" s="231"/>
      <c r="E393" s="231"/>
      <c r="F393" s="231"/>
    </row>
    <row r="394" spans="1:6" ht="15">
      <c r="A394" s="231"/>
      <c r="B394" s="232"/>
      <c r="C394" s="231"/>
      <c r="D394" s="231"/>
      <c r="E394" s="231"/>
      <c r="F394" s="234"/>
    </row>
    <row r="395" spans="1:6" ht="15">
      <c r="A395" s="231"/>
      <c r="B395" s="232"/>
      <c r="C395" s="231"/>
      <c r="D395" s="231"/>
      <c r="E395" s="231"/>
      <c r="F395" s="234"/>
    </row>
    <row r="400" ht="15">
      <c r="D400" s="9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4">
      <selection activeCell="A37" sqref="A37"/>
    </sheetView>
  </sheetViews>
  <sheetFormatPr defaultColWidth="9.140625" defaultRowHeight="15"/>
  <cols>
    <col min="1" max="1" width="14.00390625" style="0" bestFit="1" customWidth="1"/>
    <col min="2" max="2" width="19.8515625" style="0" bestFit="1" customWidth="1"/>
  </cols>
  <sheetData>
    <row r="1" spans="1:2" ht="15">
      <c r="A1" t="s">
        <v>78</v>
      </c>
      <c r="B1" t="s">
        <v>79</v>
      </c>
    </row>
    <row r="2" spans="1:2" ht="15">
      <c r="A2" s="39" t="s">
        <v>30</v>
      </c>
      <c r="B2" s="39" t="s">
        <v>80</v>
      </c>
    </row>
    <row r="3" spans="1:2" ht="15">
      <c r="A3" s="39" t="s">
        <v>29</v>
      </c>
      <c r="B3" s="39" t="s">
        <v>80</v>
      </c>
    </row>
    <row r="4" spans="1:2" ht="15">
      <c r="A4" s="39" t="s">
        <v>72</v>
      </c>
      <c r="B4" s="39" t="s">
        <v>81</v>
      </c>
    </row>
    <row r="5" spans="1:2" ht="15">
      <c r="A5" s="39" t="s">
        <v>57</v>
      </c>
      <c r="B5" s="39" t="s">
        <v>81</v>
      </c>
    </row>
    <row r="6" spans="1:2" ht="15">
      <c r="A6" s="39" t="s">
        <v>73</v>
      </c>
      <c r="B6" s="39" t="s">
        <v>81</v>
      </c>
    </row>
    <row r="7" spans="1:2" ht="15">
      <c r="A7" s="39" t="s">
        <v>67</v>
      </c>
      <c r="B7" s="39" t="s">
        <v>81</v>
      </c>
    </row>
    <row r="8" spans="1:2" ht="15">
      <c r="A8" s="39" t="s">
        <v>69</v>
      </c>
      <c r="B8" s="39" t="s">
        <v>81</v>
      </c>
    </row>
    <row r="9" spans="1:2" ht="15">
      <c r="A9" s="39" t="s">
        <v>34</v>
      </c>
      <c r="B9" s="39" t="s">
        <v>80</v>
      </c>
    </row>
    <row r="10" spans="1:2" ht="15">
      <c r="A10" s="39" t="s">
        <v>43</v>
      </c>
      <c r="B10" s="39" t="s">
        <v>80</v>
      </c>
    </row>
    <row r="11" spans="1:2" ht="15">
      <c r="A11" s="39" t="s">
        <v>74</v>
      </c>
      <c r="B11" s="39" t="s">
        <v>82</v>
      </c>
    </row>
    <row r="12" spans="1:2" ht="15">
      <c r="A12" s="39" t="s">
        <v>39</v>
      </c>
      <c r="B12" s="39" t="s">
        <v>82</v>
      </c>
    </row>
    <row r="13" spans="1:2" ht="15">
      <c r="A13" s="39" t="s">
        <v>38</v>
      </c>
      <c r="B13" s="39" t="s">
        <v>82</v>
      </c>
    </row>
    <row r="14" spans="1:2" ht="15">
      <c r="A14" s="39" t="s">
        <v>42</v>
      </c>
      <c r="B14" s="39" t="s">
        <v>82</v>
      </c>
    </row>
    <row r="15" spans="1:2" ht="15">
      <c r="A15" s="39" t="s">
        <v>25</v>
      </c>
      <c r="B15" s="39" t="s">
        <v>82</v>
      </c>
    </row>
    <row r="16" spans="1:2" ht="15">
      <c r="A16" s="39" t="s">
        <v>21</v>
      </c>
      <c r="B16" s="39" t="s">
        <v>83</v>
      </c>
    </row>
    <row r="17" spans="1:2" ht="15">
      <c r="A17" s="39" t="s">
        <v>50</v>
      </c>
      <c r="B17" s="39" t="s">
        <v>83</v>
      </c>
    </row>
    <row r="18" spans="1:2" ht="15">
      <c r="A18" s="39" t="s">
        <v>37</v>
      </c>
      <c r="B18" s="39" t="s">
        <v>84</v>
      </c>
    </row>
    <row r="19" spans="1:2" ht="15">
      <c r="A19" s="39" t="s">
        <v>32</v>
      </c>
      <c r="B19" s="39" t="s">
        <v>80</v>
      </c>
    </row>
    <row r="20" spans="1:2" ht="15">
      <c r="A20" s="39" t="s">
        <v>10</v>
      </c>
      <c r="B20" s="39" t="s">
        <v>85</v>
      </c>
    </row>
    <row r="21" spans="1:2" ht="15">
      <c r="A21" s="39" t="s">
        <v>51</v>
      </c>
      <c r="B21" s="39" t="s">
        <v>86</v>
      </c>
    </row>
    <row r="22" spans="1:2" ht="15">
      <c r="A22" s="39" t="s">
        <v>13</v>
      </c>
      <c r="B22" s="39" t="s">
        <v>86</v>
      </c>
    </row>
    <row r="23" spans="1:2" ht="15">
      <c r="A23" s="39" t="s">
        <v>61</v>
      </c>
      <c r="B23" s="39" t="s">
        <v>87</v>
      </c>
    </row>
    <row r="24" spans="1:2" ht="15">
      <c r="A24" s="39" t="s">
        <v>65</v>
      </c>
      <c r="B24" s="39" t="s">
        <v>87</v>
      </c>
    </row>
    <row r="25" spans="1:2" ht="15">
      <c r="A25" s="39" t="s">
        <v>54</v>
      </c>
      <c r="B25" s="39" t="s">
        <v>88</v>
      </c>
    </row>
    <row r="26" spans="1:2" ht="15">
      <c r="A26" s="39" t="s">
        <v>59</v>
      </c>
      <c r="B26" s="39" t="s">
        <v>88</v>
      </c>
    </row>
    <row r="27" spans="1:2" ht="15">
      <c r="A27" s="39" t="s">
        <v>68</v>
      </c>
      <c r="B27" s="39" t="s">
        <v>88</v>
      </c>
    </row>
    <row r="28" spans="1:2" ht="15">
      <c r="A28" s="39" t="s">
        <v>70</v>
      </c>
      <c r="B28" s="39" t="s">
        <v>88</v>
      </c>
    </row>
    <row r="29" spans="1:2" ht="15">
      <c r="A29" s="40" t="s">
        <v>64</v>
      </c>
      <c r="B29" s="40" t="s">
        <v>89</v>
      </c>
    </row>
    <row r="30" spans="1:2" ht="15">
      <c r="A30" s="39" t="s">
        <v>15</v>
      </c>
      <c r="B30" s="41" t="s">
        <v>90</v>
      </c>
    </row>
    <row r="31" spans="1:2" ht="15">
      <c r="A31" s="39" t="s">
        <v>52</v>
      </c>
      <c r="B31" s="41" t="s">
        <v>90</v>
      </c>
    </row>
    <row r="32" spans="1:2" ht="15">
      <c r="A32" s="39" t="s">
        <v>58</v>
      </c>
      <c r="B32" s="41" t="s">
        <v>90</v>
      </c>
    </row>
    <row r="33" spans="1:2" ht="15">
      <c r="A33" s="39" t="s">
        <v>66</v>
      </c>
      <c r="B33" s="41" t="s">
        <v>90</v>
      </c>
    </row>
    <row r="34" spans="1:2" ht="15">
      <c r="A34" s="39" t="s">
        <v>71</v>
      </c>
      <c r="B34" s="41" t="s">
        <v>90</v>
      </c>
    </row>
    <row r="35" spans="1:2" ht="15">
      <c r="A35" s="39" t="s">
        <v>41</v>
      </c>
      <c r="B35" s="39" t="s">
        <v>91</v>
      </c>
    </row>
    <row r="36" spans="1:2" ht="15">
      <c r="A36" s="39" t="s">
        <v>27</v>
      </c>
      <c r="B36" s="39" t="s">
        <v>80</v>
      </c>
    </row>
    <row r="37" spans="1:2" ht="15">
      <c r="A37" t="s">
        <v>77</v>
      </c>
      <c r="B37" s="42" t="s">
        <v>92</v>
      </c>
    </row>
    <row r="38" spans="1:2" ht="15">
      <c r="A38" t="s">
        <v>75</v>
      </c>
      <c r="B38" t="s">
        <v>17</v>
      </c>
    </row>
    <row r="39" spans="1:2" ht="15">
      <c r="A39" s="10" t="s">
        <v>76</v>
      </c>
      <c r="B39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9.0039062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97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8</v>
      </c>
      <c r="C7" s="10" t="s">
        <v>85</v>
      </c>
      <c r="D7" s="10" t="s">
        <v>10</v>
      </c>
      <c r="E7" s="11">
        <v>619</v>
      </c>
      <c r="F7" s="11">
        <v>7854.935096599999</v>
      </c>
      <c r="G7" s="21">
        <v>17.08644362455907</v>
      </c>
    </row>
    <row r="8" spans="1:7" ht="15">
      <c r="A8" s="8">
        <v>2</v>
      </c>
      <c r="B8" s="13" t="s">
        <v>19</v>
      </c>
      <c r="C8" s="10" t="s">
        <v>83</v>
      </c>
      <c r="D8" s="10" t="s">
        <v>50</v>
      </c>
      <c r="E8" s="11">
        <v>458496</v>
      </c>
      <c r="F8" s="11">
        <v>4573.5021338</v>
      </c>
      <c r="G8" s="21">
        <v>9.948508219985069</v>
      </c>
    </row>
    <row r="9" spans="1:7" ht="15">
      <c r="A9" s="8">
        <v>3</v>
      </c>
      <c r="B9" s="13" t="s">
        <v>11</v>
      </c>
      <c r="C9" s="10" t="s">
        <v>86</v>
      </c>
      <c r="D9" s="10" t="s">
        <v>51</v>
      </c>
      <c r="E9" s="11">
        <v>299</v>
      </c>
      <c r="F9" s="11">
        <v>3785.5147012</v>
      </c>
      <c r="G9" s="21">
        <v>8.23443895290624</v>
      </c>
    </row>
    <row r="10" spans="1:7" ht="15">
      <c r="A10" s="8">
        <v>4</v>
      </c>
      <c r="B10" s="13" t="s">
        <v>14</v>
      </c>
      <c r="C10" s="10" t="s">
        <v>90</v>
      </c>
      <c r="D10" s="10" t="s">
        <v>52</v>
      </c>
      <c r="E10" s="11">
        <v>200</v>
      </c>
      <c r="F10" s="11">
        <v>2024.2054795</v>
      </c>
      <c r="G10" s="21">
        <v>4.403151952836763</v>
      </c>
    </row>
    <row r="11" spans="1:7" ht="15">
      <c r="A11" s="8"/>
      <c r="B11" s="13"/>
      <c r="C11" s="10"/>
      <c r="D11" s="10"/>
      <c r="E11" s="11"/>
      <c r="F11" s="11"/>
      <c r="G11" s="14"/>
    </row>
    <row r="12" spans="1:7" ht="15">
      <c r="A12" s="8"/>
      <c r="B12" s="9" t="s">
        <v>22</v>
      </c>
      <c r="C12" s="13"/>
      <c r="D12" s="13"/>
      <c r="E12" s="13"/>
      <c r="F12" s="13"/>
      <c r="G12" s="13"/>
    </row>
    <row r="13" spans="1:7" ht="15">
      <c r="A13" s="8">
        <v>5</v>
      </c>
      <c r="B13" s="13" t="s">
        <v>53</v>
      </c>
      <c r="C13" s="10" t="s">
        <v>88</v>
      </c>
      <c r="D13" s="10" t="s">
        <v>54</v>
      </c>
      <c r="E13" s="11">
        <v>650</v>
      </c>
      <c r="F13" s="11">
        <v>6299.9999998</v>
      </c>
      <c r="G13" s="21">
        <v>13.704071836048486</v>
      </c>
    </row>
    <row r="14" spans="1:7" ht="15">
      <c r="A14" s="8">
        <f aca="true" t="shared" si="0" ref="A14:A24">A13+1</f>
        <v>6</v>
      </c>
      <c r="B14" s="13" t="s">
        <v>33</v>
      </c>
      <c r="C14" s="10" t="s">
        <v>80</v>
      </c>
      <c r="D14" s="10" t="s">
        <v>34</v>
      </c>
      <c r="E14" s="11">
        <v>552</v>
      </c>
      <c r="F14" s="11">
        <v>3761.3450660000003</v>
      </c>
      <c r="G14" s="21">
        <v>8.181863966074115</v>
      </c>
    </row>
    <row r="15" spans="1:7" ht="15">
      <c r="A15" s="8">
        <f t="shared" si="0"/>
        <v>7</v>
      </c>
      <c r="B15" s="13" t="s">
        <v>23</v>
      </c>
      <c r="C15" s="10" t="s">
        <v>82</v>
      </c>
      <c r="D15" s="10" t="s">
        <v>25</v>
      </c>
      <c r="E15" s="11">
        <v>261</v>
      </c>
      <c r="F15" s="11">
        <v>2610</v>
      </c>
      <c r="G15" s="21">
        <v>5.677401189400323</v>
      </c>
    </row>
    <row r="16" spans="1:7" ht="15">
      <c r="A16" s="8">
        <f t="shared" si="0"/>
        <v>8</v>
      </c>
      <c r="B16" s="13" t="s">
        <v>26</v>
      </c>
      <c r="C16" s="10" t="s">
        <v>80</v>
      </c>
      <c r="D16" s="10" t="s">
        <v>27</v>
      </c>
      <c r="E16" s="11">
        <v>380</v>
      </c>
      <c r="F16" s="11">
        <v>2261.4155307</v>
      </c>
      <c r="G16" s="21">
        <v>4.9191429975956105</v>
      </c>
    </row>
    <row r="17" spans="1:7" ht="15">
      <c r="A17" s="8">
        <f t="shared" si="0"/>
        <v>9</v>
      </c>
      <c r="B17" s="13" t="s">
        <v>55</v>
      </c>
      <c r="C17" s="10" t="s">
        <v>81</v>
      </c>
      <c r="D17" s="10" t="s">
        <v>57</v>
      </c>
      <c r="E17" s="11">
        <v>120</v>
      </c>
      <c r="F17" s="11">
        <v>1200</v>
      </c>
      <c r="G17" s="21">
        <v>2.6102993974254356</v>
      </c>
    </row>
    <row r="18" spans="1:7" ht="15">
      <c r="A18" s="8">
        <f t="shared" si="0"/>
        <v>10</v>
      </c>
      <c r="B18" s="13" t="s">
        <v>31</v>
      </c>
      <c r="C18" s="10" t="s">
        <v>80</v>
      </c>
      <c r="D18" s="10" t="s">
        <v>32</v>
      </c>
      <c r="E18" s="11">
        <v>286</v>
      </c>
      <c r="F18" s="11">
        <v>1072.5</v>
      </c>
      <c r="G18" s="21">
        <v>2.332955086448983</v>
      </c>
    </row>
    <row r="19" spans="1:7" ht="15">
      <c r="A19" s="8">
        <f t="shared" si="0"/>
        <v>11</v>
      </c>
      <c r="B19" s="13" t="s">
        <v>28</v>
      </c>
      <c r="C19" s="10" t="s">
        <v>80</v>
      </c>
      <c r="D19" s="10" t="s">
        <v>29</v>
      </c>
      <c r="E19" s="11">
        <v>61000</v>
      </c>
      <c r="F19" s="11">
        <v>610</v>
      </c>
      <c r="G19" s="21">
        <v>1.326902193691263</v>
      </c>
    </row>
    <row r="20" spans="1:7" ht="15">
      <c r="A20" s="8">
        <f t="shared" si="0"/>
        <v>12</v>
      </c>
      <c r="B20" s="13" t="s">
        <v>33</v>
      </c>
      <c r="C20" s="10" t="s">
        <v>80</v>
      </c>
      <c r="D20" s="10" t="s">
        <v>43</v>
      </c>
      <c r="E20" s="11">
        <v>85</v>
      </c>
      <c r="F20" s="11">
        <v>567.4899920999999</v>
      </c>
      <c r="G20" s="21">
        <v>1.2344323203529957</v>
      </c>
    </row>
    <row r="21" spans="1:7" ht="15">
      <c r="A21" s="8">
        <f t="shared" si="0"/>
        <v>13</v>
      </c>
      <c r="B21" s="13" t="s">
        <v>23</v>
      </c>
      <c r="C21" s="10" t="s">
        <v>82</v>
      </c>
      <c r="D21" s="10" t="s">
        <v>42</v>
      </c>
      <c r="E21" s="11">
        <v>47</v>
      </c>
      <c r="F21" s="11">
        <v>470</v>
      </c>
      <c r="G21" s="21">
        <v>1.022367263991629</v>
      </c>
    </row>
    <row r="22" spans="1:7" ht="15">
      <c r="A22" s="8">
        <f t="shared" si="0"/>
        <v>14</v>
      </c>
      <c r="B22" s="13" t="s">
        <v>35</v>
      </c>
      <c r="C22" s="43" t="s">
        <v>84</v>
      </c>
      <c r="D22" s="10" t="s">
        <v>37</v>
      </c>
      <c r="E22" s="11">
        <v>173</v>
      </c>
      <c r="F22" s="11">
        <v>432.5</v>
      </c>
      <c r="G22" s="21">
        <v>0.940795407822084</v>
      </c>
    </row>
    <row r="23" spans="1:7" ht="15">
      <c r="A23" s="8">
        <f t="shared" si="0"/>
        <v>15</v>
      </c>
      <c r="B23" s="13" t="s">
        <v>23</v>
      </c>
      <c r="C23" s="10" t="s">
        <v>82</v>
      </c>
      <c r="D23" s="10" t="s">
        <v>38</v>
      </c>
      <c r="E23" s="11">
        <v>40</v>
      </c>
      <c r="F23" s="11">
        <v>400</v>
      </c>
      <c r="G23" s="21">
        <v>0.870099799141812</v>
      </c>
    </row>
    <row r="24" spans="1:7" ht="15">
      <c r="A24" s="8">
        <f t="shared" si="0"/>
        <v>16</v>
      </c>
      <c r="B24" s="13" t="s">
        <v>40</v>
      </c>
      <c r="C24" s="10" t="s">
        <v>91</v>
      </c>
      <c r="D24" s="10" t="s">
        <v>41</v>
      </c>
      <c r="E24" s="11">
        <v>8166</v>
      </c>
      <c r="F24" s="11">
        <v>81.66</v>
      </c>
      <c r="G24" s="21">
        <v>0.1776308739948009</v>
      </c>
    </row>
    <row r="25" spans="1:7" ht="15">
      <c r="A25" s="8"/>
      <c r="B25" s="13"/>
      <c r="C25" s="10"/>
      <c r="D25" s="10"/>
      <c r="E25" s="11"/>
      <c r="F25" s="11"/>
      <c r="G25" s="21"/>
    </row>
    <row r="26" spans="1:7" ht="15">
      <c r="A26" s="8"/>
      <c r="B26" s="44" t="s">
        <v>93</v>
      </c>
      <c r="C26" s="10"/>
      <c r="D26" s="10"/>
      <c r="E26" s="11"/>
      <c r="F26" s="11"/>
      <c r="G26" s="21"/>
    </row>
    <row r="27" spans="1:7" ht="15">
      <c r="A27" s="8">
        <v>1</v>
      </c>
      <c r="B27" s="13" t="s">
        <v>16</v>
      </c>
      <c r="C27" s="10" t="s">
        <v>92</v>
      </c>
      <c r="D27" s="10" t="s">
        <v>77</v>
      </c>
      <c r="E27" s="11">
        <v>107</v>
      </c>
      <c r="F27" s="11">
        <v>521.4970446</v>
      </c>
      <c r="G27" s="21">
        <v>1.1343861843987713</v>
      </c>
    </row>
    <row r="28" spans="1:7" ht="15">
      <c r="A28" s="8">
        <v>2</v>
      </c>
      <c r="B28" s="13" t="s">
        <v>94</v>
      </c>
      <c r="C28" s="10" t="s">
        <v>17</v>
      </c>
      <c r="D28" s="10" t="s">
        <v>75</v>
      </c>
      <c r="E28" s="11">
        <v>106</v>
      </c>
      <c r="F28" s="11">
        <v>517.034362</v>
      </c>
      <c r="G28" s="21">
        <v>1.1246787363140371</v>
      </c>
    </row>
    <row r="29" spans="1:7" ht="15">
      <c r="A29" s="8">
        <v>3</v>
      </c>
      <c r="B29" s="13" t="s">
        <v>18</v>
      </c>
      <c r="C29" s="10" t="s">
        <v>17</v>
      </c>
      <c r="D29" s="10" t="s">
        <v>76</v>
      </c>
      <c r="E29" s="11">
        <v>103</v>
      </c>
      <c r="F29" s="11">
        <v>498.5757101</v>
      </c>
      <c r="G29" s="21">
        <v>1.0845265630374907</v>
      </c>
    </row>
    <row r="30" spans="1:7" ht="15">
      <c r="A30" s="8"/>
      <c r="B30" s="13"/>
      <c r="C30" s="10"/>
      <c r="D30" s="10"/>
      <c r="E30" s="11"/>
      <c r="F30" s="11"/>
      <c r="G30" s="21"/>
    </row>
    <row r="31" spans="1:7" ht="15">
      <c r="A31" s="24"/>
      <c r="B31" s="25" t="s">
        <v>44</v>
      </c>
      <c r="C31" s="26"/>
      <c r="D31" s="26"/>
      <c r="E31" s="27">
        <v>0</v>
      </c>
      <c r="F31" s="27">
        <f>SUM(F7:F29)</f>
        <v>39542.17511640001</v>
      </c>
      <c r="G31" s="28">
        <f>SUM(G7:G29)</f>
        <v>86.01409656602497</v>
      </c>
    </row>
    <row r="32" spans="1:7" ht="15">
      <c r="A32" s="3"/>
      <c r="B32" s="9" t="s">
        <v>45</v>
      </c>
      <c r="C32" s="4"/>
      <c r="D32" s="4"/>
      <c r="E32" s="5"/>
      <c r="F32" s="6"/>
      <c r="G32" s="7"/>
    </row>
    <row r="33" spans="1:7" ht="15">
      <c r="A33" s="8"/>
      <c r="B33" s="13" t="s">
        <v>45</v>
      </c>
      <c r="C33" s="10"/>
      <c r="D33" s="10"/>
      <c r="E33" s="11"/>
      <c r="F33" s="11">
        <v>6263.9040967</v>
      </c>
      <c r="G33" s="21">
        <f>F33/XDO_?ST_MARKET_VALUE_4?1?*100</f>
        <v>13.625554240955607</v>
      </c>
    </row>
    <row r="34" spans="1:7" ht="15">
      <c r="A34" s="24"/>
      <c r="B34" s="25" t="s">
        <v>44</v>
      </c>
      <c r="C34" s="26"/>
      <c r="D34" s="26"/>
      <c r="E34" s="34"/>
      <c r="F34" s="27">
        <v>6263.904</v>
      </c>
      <c r="G34" s="28">
        <v>13.63</v>
      </c>
    </row>
    <row r="35" spans="1:7" ht="15">
      <c r="A35" s="15"/>
      <c r="B35" s="18" t="s">
        <v>46</v>
      </c>
      <c r="C35" s="16"/>
      <c r="D35" s="16"/>
      <c r="E35" s="17"/>
      <c r="F35" s="19"/>
      <c r="G35" s="20"/>
    </row>
    <row r="36" spans="1:7" ht="15">
      <c r="A36" s="15"/>
      <c r="B36" s="18" t="s">
        <v>47</v>
      </c>
      <c r="C36" s="16"/>
      <c r="D36" s="16"/>
      <c r="E36" s="17"/>
      <c r="F36" s="11">
        <f>XDO_?ST_MARKET_VALUE_4?1?-XDO_?ST_MARKET_VALUE_3?1?-XDO_?ST_TOTAL_MARKET_VALUE?1?</f>
        <v>165.65888359998644</v>
      </c>
      <c r="G36" s="21">
        <f>XDO_?ST_LEFT_MARKET_VAL?1?/XDO_?ST_MARKET_VALUE_4?1?*100</f>
        <v>0.3603494033660125</v>
      </c>
    </row>
    <row r="37" spans="1:7" ht="15">
      <c r="A37" s="24"/>
      <c r="B37" s="35" t="s">
        <v>44</v>
      </c>
      <c r="C37" s="26"/>
      <c r="D37" s="26"/>
      <c r="E37" s="34"/>
      <c r="F37" s="27">
        <v>165.65888359999371</v>
      </c>
      <c r="G37" s="28">
        <v>0.36034940336602833</v>
      </c>
    </row>
    <row r="38" spans="1:7" ht="15">
      <c r="A38" s="36"/>
      <c r="B38" s="38" t="s">
        <v>48</v>
      </c>
      <c r="C38" s="37"/>
      <c r="D38" s="37"/>
      <c r="E38" s="37"/>
      <c r="F38" s="22">
        <v>45971.738</v>
      </c>
      <c r="G38" s="23">
        <f>XDO_?ST_LEFT_PER_ASSETS_1?1?+XDO_?ST_PER_ASSETS_3?1?+XDO_?ST_TOTAL_PER_ASSETS?1?</f>
        <v>100.004445969391</v>
      </c>
    </row>
    <row r="40" spans="1:7" ht="30" customHeight="1">
      <c r="A40" s="45" t="s">
        <v>103</v>
      </c>
      <c r="B40" s="48" t="s">
        <v>104</v>
      </c>
      <c r="C40" s="48"/>
      <c r="D40" s="48"/>
      <c r="E40" s="48"/>
      <c r="F40" s="48"/>
      <c r="G40" s="49"/>
    </row>
  </sheetData>
  <sheetProtection/>
  <mergeCells count="3">
    <mergeCell ref="A2:G2"/>
    <mergeCell ref="A3:G3"/>
    <mergeCell ref="B40:G40"/>
  </mergeCells>
  <conditionalFormatting sqref="C31:D31 C34:E37 F35">
    <cfRule type="cellIs" priority="1" dxfId="14" operator="lessThan" stopIfTrue="1">
      <formula>0</formula>
    </cfRule>
  </conditionalFormatting>
  <conditionalFormatting sqref="G35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21.2812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98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11</v>
      </c>
      <c r="C7" s="10" t="s">
        <v>86</v>
      </c>
      <c r="D7" s="10" t="s">
        <v>51</v>
      </c>
      <c r="E7" s="11">
        <v>338</v>
      </c>
      <c r="F7" s="11">
        <v>4279.2774883</v>
      </c>
      <c r="G7" s="21">
        <f>F7/XDO_?ST_MARKET_VALUE_4?2?*100</f>
        <v>28.724685123289646</v>
      </c>
    </row>
    <row r="8" spans="1:7" ht="15">
      <c r="A8" s="8">
        <v>2</v>
      </c>
      <c r="B8" s="13" t="s">
        <v>14</v>
      </c>
      <c r="C8" s="10" t="s">
        <v>90</v>
      </c>
      <c r="D8" s="10" t="s">
        <v>58</v>
      </c>
      <c r="E8" s="11">
        <v>250</v>
      </c>
      <c r="F8" s="11">
        <v>2530.2568493</v>
      </c>
      <c r="G8" s="21">
        <f>F8/XDO_?ST_MARKET_VALUE_4?2?*100</f>
        <v>16.9843697857656</v>
      </c>
    </row>
    <row r="9" spans="1:7" ht="15">
      <c r="A9" s="8"/>
      <c r="B9" s="13"/>
      <c r="C9" s="10"/>
      <c r="D9" s="10"/>
      <c r="E9" s="11"/>
      <c r="F9" s="11"/>
      <c r="G9" s="14"/>
    </row>
    <row r="10" spans="1:7" ht="15">
      <c r="A10" s="8"/>
      <c r="B10" s="9" t="s">
        <v>22</v>
      </c>
      <c r="C10" s="13"/>
      <c r="D10" s="13"/>
      <c r="E10" s="13"/>
      <c r="F10" s="13"/>
      <c r="G10" s="13"/>
    </row>
    <row r="11" spans="1:7" ht="15">
      <c r="A11" s="8">
        <v>3</v>
      </c>
      <c r="B11" s="13" t="s">
        <v>33</v>
      </c>
      <c r="C11" s="10" t="s">
        <v>80</v>
      </c>
      <c r="D11" s="10" t="s">
        <v>34</v>
      </c>
      <c r="E11" s="11">
        <v>334</v>
      </c>
      <c r="F11" s="11">
        <v>2275.1318281999997</v>
      </c>
      <c r="G11" s="21">
        <v>15.271840995985853</v>
      </c>
    </row>
    <row r="12" spans="1:7" ht="15">
      <c r="A12" s="8">
        <v>4</v>
      </c>
      <c r="B12" s="13" t="s">
        <v>53</v>
      </c>
      <c r="C12" s="10" t="s">
        <v>88</v>
      </c>
      <c r="D12" s="10" t="s">
        <v>59</v>
      </c>
      <c r="E12" s="11">
        <v>90</v>
      </c>
      <c r="F12" s="11">
        <v>900</v>
      </c>
      <c r="G12" s="21">
        <v>6.041257357496304</v>
      </c>
    </row>
    <row r="13" spans="1:7" ht="15">
      <c r="A13" s="8">
        <f>A12+1</f>
        <v>5</v>
      </c>
      <c r="B13" s="13" t="s">
        <v>31</v>
      </c>
      <c r="C13" s="10" t="s">
        <v>80</v>
      </c>
      <c r="D13" s="10" t="s">
        <v>32</v>
      </c>
      <c r="E13" s="11">
        <v>228</v>
      </c>
      <c r="F13" s="11">
        <v>855</v>
      </c>
      <c r="G13" s="21">
        <v>5.7391944896214895</v>
      </c>
    </row>
    <row r="14" spans="1:7" ht="15">
      <c r="A14" s="8">
        <f aca="true" t="shared" si="0" ref="A14:A23">A13+1</f>
        <v>6</v>
      </c>
      <c r="B14" s="13" t="s">
        <v>60</v>
      </c>
      <c r="C14" s="10" t="s">
        <v>87</v>
      </c>
      <c r="D14" s="10" t="s">
        <v>61</v>
      </c>
      <c r="E14" s="11">
        <v>30</v>
      </c>
      <c r="F14" s="11">
        <v>300</v>
      </c>
      <c r="G14" s="21">
        <v>2.0137524524987684</v>
      </c>
    </row>
    <row r="15" spans="1:7" ht="15">
      <c r="A15" s="8">
        <f t="shared" si="0"/>
        <v>7</v>
      </c>
      <c r="B15" s="13" t="s">
        <v>28</v>
      </c>
      <c r="C15" s="10" t="s">
        <v>80</v>
      </c>
      <c r="D15" s="10" t="s">
        <v>29</v>
      </c>
      <c r="E15" s="11">
        <v>16000</v>
      </c>
      <c r="F15" s="11">
        <v>160</v>
      </c>
      <c r="G15" s="21">
        <v>1.074001307999343</v>
      </c>
    </row>
    <row r="16" spans="1:7" ht="15">
      <c r="A16" s="8">
        <f t="shared" si="0"/>
        <v>8</v>
      </c>
      <c r="B16" s="13" t="s">
        <v>62</v>
      </c>
      <c r="C16" s="10" t="s">
        <v>89</v>
      </c>
      <c r="D16" s="10" t="s">
        <v>64</v>
      </c>
      <c r="E16" s="11">
        <v>200</v>
      </c>
      <c r="F16" s="11">
        <v>131.25</v>
      </c>
      <c r="G16" s="21">
        <v>0.8810166979682111</v>
      </c>
    </row>
    <row r="17" spans="1:7" ht="15">
      <c r="A17" s="8">
        <f t="shared" si="0"/>
        <v>9</v>
      </c>
      <c r="B17" s="13" t="s">
        <v>60</v>
      </c>
      <c r="C17" s="10" t="s">
        <v>87</v>
      </c>
      <c r="D17" s="10" t="s">
        <v>65</v>
      </c>
      <c r="E17" s="11">
        <v>12.5</v>
      </c>
      <c r="F17" s="11">
        <v>125</v>
      </c>
      <c r="G17" s="21">
        <v>0.8390635218744866</v>
      </c>
    </row>
    <row r="18" spans="1:7" ht="15">
      <c r="A18" s="8">
        <f t="shared" si="0"/>
        <v>10</v>
      </c>
      <c r="B18" s="13" t="s">
        <v>23</v>
      </c>
      <c r="C18" s="10" t="s">
        <v>82</v>
      </c>
      <c r="D18" s="10" t="s">
        <v>42</v>
      </c>
      <c r="E18" s="11">
        <v>11</v>
      </c>
      <c r="F18" s="11">
        <v>110</v>
      </c>
      <c r="G18" s="21">
        <v>0.7383758992495483</v>
      </c>
    </row>
    <row r="19" spans="1:7" ht="15">
      <c r="A19" s="8">
        <f t="shared" si="0"/>
        <v>11</v>
      </c>
      <c r="B19" s="13" t="s">
        <v>23</v>
      </c>
      <c r="C19" s="10" t="s">
        <v>82</v>
      </c>
      <c r="D19" s="10" t="s">
        <v>39</v>
      </c>
      <c r="E19" s="11">
        <v>8</v>
      </c>
      <c r="F19" s="11">
        <v>80</v>
      </c>
      <c r="G19" s="21">
        <v>0.5370006539996715</v>
      </c>
    </row>
    <row r="20" spans="1:7" ht="15">
      <c r="A20" s="8">
        <f t="shared" si="0"/>
        <v>12</v>
      </c>
      <c r="B20" s="13" t="s">
        <v>23</v>
      </c>
      <c r="C20" s="10" t="s">
        <v>82</v>
      </c>
      <c r="D20" s="10" t="s">
        <v>38</v>
      </c>
      <c r="E20" s="11">
        <v>8</v>
      </c>
      <c r="F20" s="11">
        <v>80</v>
      </c>
      <c r="G20" s="21">
        <v>0.5370006539996715</v>
      </c>
    </row>
    <row r="21" spans="1:7" ht="15">
      <c r="A21" s="8">
        <f t="shared" si="0"/>
        <v>13</v>
      </c>
      <c r="B21" s="13" t="s">
        <v>35</v>
      </c>
      <c r="C21" s="43" t="s">
        <v>84</v>
      </c>
      <c r="D21" s="10" t="s">
        <v>37</v>
      </c>
      <c r="E21" s="11">
        <v>18</v>
      </c>
      <c r="F21" s="11">
        <v>45</v>
      </c>
      <c r="G21" s="21">
        <v>0.30206286787481523</v>
      </c>
    </row>
    <row r="22" spans="1:7" ht="15">
      <c r="A22" s="8">
        <f t="shared" si="0"/>
        <v>14</v>
      </c>
      <c r="B22" s="13" t="s">
        <v>26</v>
      </c>
      <c r="C22" s="10" t="s">
        <v>80</v>
      </c>
      <c r="D22" s="10" t="s">
        <v>27</v>
      </c>
      <c r="E22" s="11">
        <v>7</v>
      </c>
      <c r="F22" s="11">
        <v>41.6576545</v>
      </c>
      <c r="G22" s="21">
        <v>0.2796273463824045</v>
      </c>
    </row>
    <row r="23" spans="1:7" ht="15">
      <c r="A23" s="8">
        <f t="shared" si="0"/>
        <v>15</v>
      </c>
      <c r="B23" s="13" t="s">
        <v>33</v>
      </c>
      <c r="C23" s="10" t="s">
        <v>80</v>
      </c>
      <c r="D23" s="10" t="s">
        <v>43</v>
      </c>
      <c r="E23" s="11">
        <v>5</v>
      </c>
      <c r="F23" s="11">
        <v>33.9983479</v>
      </c>
      <c r="G23" s="21">
        <v>0.22821418821510447</v>
      </c>
    </row>
    <row r="24" spans="1:7" ht="15">
      <c r="A24" s="8"/>
      <c r="B24" s="13"/>
      <c r="C24" s="10"/>
      <c r="D24" s="10"/>
      <c r="E24" s="11"/>
      <c r="F24" s="11"/>
      <c r="G24" s="21"/>
    </row>
    <row r="25" spans="1:7" ht="15">
      <c r="A25" s="8"/>
      <c r="B25" s="44" t="s">
        <v>93</v>
      </c>
      <c r="C25" s="10"/>
      <c r="D25" s="10"/>
      <c r="E25" s="11"/>
      <c r="F25" s="11"/>
      <c r="G25" s="21"/>
    </row>
    <row r="26" spans="1:7" ht="15">
      <c r="A26" s="8">
        <v>1</v>
      </c>
      <c r="B26" s="13" t="s">
        <v>94</v>
      </c>
      <c r="C26" s="10" t="s">
        <v>17</v>
      </c>
      <c r="D26" s="10" t="s">
        <v>75</v>
      </c>
      <c r="E26" s="11">
        <v>41</v>
      </c>
      <c r="F26" s="11">
        <v>199.98498800000002</v>
      </c>
      <c r="G26" s="21">
        <v>1.3424008668264558</v>
      </c>
    </row>
    <row r="27" spans="1:7" ht="15">
      <c r="A27" s="8">
        <v>2</v>
      </c>
      <c r="B27" s="13" t="s">
        <v>16</v>
      </c>
      <c r="C27" s="10" t="s">
        <v>92</v>
      </c>
      <c r="D27" s="10" t="s">
        <v>77</v>
      </c>
      <c r="E27" s="11">
        <v>38</v>
      </c>
      <c r="F27" s="11">
        <v>185.2045579</v>
      </c>
      <c r="G27" s="21">
        <v>1.2431871089502504</v>
      </c>
    </row>
    <row r="28" spans="1:7" ht="15">
      <c r="A28" s="8">
        <v>3</v>
      </c>
      <c r="B28" s="13" t="s">
        <v>18</v>
      </c>
      <c r="C28" s="10" t="s">
        <v>17</v>
      </c>
      <c r="D28" s="10" t="s">
        <v>76</v>
      </c>
      <c r="E28" s="11">
        <v>37</v>
      </c>
      <c r="F28" s="11">
        <v>179.1000123</v>
      </c>
      <c r="G28" s="21">
        <v>1.2022102967056152</v>
      </c>
    </row>
    <row r="29" spans="1:7" ht="15">
      <c r="A29" s="8"/>
      <c r="B29" s="13"/>
      <c r="C29" s="10"/>
      <c r="D29" s="10"/>
      <c r="E29" s="11"/>
      <c r="F29" s="11"/>
      <c r="G29" s="21"/>
    </row>
    <row r="30" spans="1:7" ht="15">
      <c r="A30" s="24"/>
      <c r="B30" s="25" t="s">
        <v>44</v>
      </c>
      <c r="C30" s="26"/>
      <c r="D30" s="26"/>
      <c r="E30" s="27">
        <v>0</v>
      </c>
      <c r="F30" s="27">
        <f>SUM(F7:F28)</f>
        <v>12510.8617264</v>
      </c>
      <c r="G30" s="28">
        <f>SUM(G7:G28)</f>
        <v>83.9792616147032</v>
      </c>
    </row>
    <row r="31" spans="1:7" ht="15">
      <c r="A31" s="3"/>
      <c r="B31" s="9" t="s">
        <v>45</v>
      </c>
      <c r="C31" s="4"/>
      <c r="D31" s="4"/>
      <c r="E31" s="5"/>
      <c r="F31" s="6"/>
      <c r="G31" s="7"/>
    </row>
    <row r="32" spans="1:7" ht="15">
      <c r="A32" s="8"/>
      <c r="B32" s="13" t="s">
        <v>45</v>
      </c>
      <c r="C32" s="10"/>
      <c r="D32" s="10"/>
      <c r="E32" s="11"/>
      <c r="F32" s="11">
        <v>2361.0706059</v>
      </c>
      <c r="G32" s="21">
        <v>15.85</v>
      </c>
    </row>
    <row r="33" spans="1:7" ht="15">
      <c r="A33" s="24"/>
      <c r="B33" s="25" t="s">
        <v>44</v>
      </c>
      <c r="C33" s="26"/>
      <c r="D33" s="26"/>
      <c r="E33" s="34"/>
      <c r="F33" s="27">
        <v>2361.071</v>
      </c>
      <c r="G33" s="28">
        <v>15.85</v>
      </c>
    </row>
    <row r="34" spans="1:7" ht="15">
      <c r="A34" s="15"/>
      <c r="B34" s="18" t="s">
        <v>46</v>
      </c>
      <c r="C34" s="16"/>
      <c r="D34" s="16"/>
      <c r="E34" s="17"/>
      <c r="F34" s="19"/>
      <c r="G34" s="20"/>
    </row>
    <row r="35" spans="1:7" ht="15">
      <c r="A35" s="15"/>
      <c r="B35" s="18" t="s">
        <v>47</v>
      </c>
      <c r="C35" s="16"/>
      <c r="D35" s="16"/>
      <c r="E35" s="17"/>
      <c r="F35" s="11">
        <f>XDO_?ST_MARKET_VALUE_4?2?-XDO_?ST_MARKET_VALUE_3?2?-XDO_?ST_TOTAL_MARKET_VALUE?2?</f>
        <v>25.628273599999375</v>
      </c>
      <c r="G35" s="21">
        <f>XDO_?ST_LEFT_MARKET_VAL?2?/XDO_?ST_MARKET_VALUE_4?2?*100</f>
        <v>0.17202999605102726</v>
      </c>
    </row>
    <row r="36" spans="1:7" ht="15">
      <c r="A36" s="24"/>
      <c r="B36" s="35" t="s">
        <v>44</v>
      </c>
      <c r="C36" s="26"/>
      <c r="D36" s="26"/>
      <c r="E36" s="34"/>
      <c r="F36" s="27">
        <v>25.628273599999375</v>
      </c>
      <c r="G36" s="28">
        <v>0.17202999605102726</v>
      </c>
    </row>
    <row r="37" spans="1:7" ht="15">
      <c r="A37" s="36"/>
      <c r="B37" s="38" t="s">
        <v>48</v>
      </c>
      <c r="C37" s="37"/>
      <c r="D37" s="37"/>
      <c r="E37" s="37"/>
      <c r="F37" s="22">
        <v>14897.561</v>
      </c>
      <c r="G37" s="23">
        <f>XDO_?ST_LEFT_PER_ASSETS_1?2?+XDO_?ST_PER_ASSETS_3?2?+XDO_?ST_TOTAL_PER_ASSETS?2?</f>
        <v>100.00129161075424</v>
      </c>
    </row>
    <row r="40" spans="1:7" ht="30" customHeight="1">
      <c r="A40" s="45" t="s">
        <v>103</v>
      </c>
      <c r="B40" s="48" t="s">
        <v>104</v>
      </c>
      <c r="C40" s="48"/>
      <c r="D40" s="48"/>
      <c r="E40" s="48"/>
      <c r="F40" s="48"/>
      <c r="G40" s="49"/>
    </row>
  </sheetData>
  <sheetProtection/>
  <mergeCells count="3">
    <mergeCell ref="A2:G2"/>
    <mergeCell ref="A3:G3"/>
    <mergeCell ref="B40:G40"/>
  </mergeCells>
  <conditionalFormatting sqref="C30:D30 C33:E36 F34">
    <cfRule type="cellIs" priority="1" dxfId="14" operator="lessThan" stopIfTrue="1">
      <formula>0</formula>
    </cfRule>
  </conditionalFormatting>
  <conditionalFormatting sqref="G34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20.0039062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99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11</v>
      </c>
      <c r="C7" s="10" t="s">
        <v>86</v>
      </c>
      <c r="D7" s="10" t="s">
        <v>51</v>
      </c>
      <c r="E7" s="11">
        <v>206</v>
      </c>
      <c r="F7" s="11">
        <v>2608.0803627</v>
      </c>
      <c r="G7" s="21">
        <f>F7/XDO_?ST_MARKET_VALUE_4?3?*100</f>
        <v>10.911268527666744</v>
      </c>
    </row>
    <row r="8" spans="1:7" ht="15">
      <c r="A8" s="8">
        <v>2</v>
      </c>
      <c r="B8" s="13" t="s">
        <v>14</v>
      </c>
      <c r="C8" s="10" t="s">
        <v>90</v>
      </c>
      <c r="D8" s="10" t="s">
        <v>66</v>
      </c>
      <c r="E8" s="11">
        <v>250</v>
      </c>
      <c r="F8" s="11">
        <v>2530.2568493</v>
      </c>
      <c r="G8" s="21">
        <f>F8/XDO_?ST_MARKET_VALUE_4?3?*100</f>
        <v>10.585682987965509</v>
      </c>
    </row>
    <row r="9" spans="1:7" ht="15">
      <c r="A9" s="8">
        <v>3</v>
      </c>
      <c r="B9" s="13" t="s">
        <v>8</v>
      </c>
      <c r="C9" s="10" t="s">
        <v>85</v>
      </c>
      <c r="D9" s="10" t="s">
        <v>10</v>
      </c>
      <c r="E9" s="11">
        <v>17</v>
      </c>
      <c r="F9" s="11">
        <v>215.72519649999998</v>
      </c>
      <c r="G9" s="21">
        <f>F9/XDO_?ST_MARKET_VALUE_4?3?*100</f>
        <v>0.9025164948362171</v>
      </c>
    </row>
    <row r="10" spans="1:7" ht="15">
      <c r="A10" s="8"/>
      <c r="B10" s="13"/>
      <c r="C10" s="10"/>
      <c r="D10" s="10"/>
      <c r="E10" s="11"/>
      <c r="F10" s="11"/>
      <c r="G10" s="14"/>
    </row>
    <row r="11" spans="1:7" ht="15">
      <c r="A11" s="8"/>
      <c r="B11" s="9" t="s">
        <v>22</v>
      </c>
      <c r="C11" s="13"/>
      <c r="D11" s="13"/>
      <c r="E11" s="13"/>
      <c r="F11" s="13"/>
      <c r="G11" s="13"/>
    </row>
    <row r="12" spans="1:7" ht="15">
      <c r="A12" s="8">
        <v>4</v>
      </c>
      <c r="B12" s="13" t="s">
        <v>28</v>
      </c>
      <c r="C12" s="10" t="s">
        <v>80</v>
      </c>
      <c r="D12" s="10" t="s">
        <v>29</v>
      </c>
      <c r="E12" s="11">
        <v>512000</v>
      </c>
      <c r="F12" s="11">
        <v>5120</v>
      </c>
      <c r="G12" s="21">
        <f aca="true" t="shared" si="0" ref="G12:G25">F12/XDO_?ST_MARKET_VALUE_4?3?*100</f>
        <v>21.420235227651915</v>
      </c>
    </row>
    <row r="13" spans="1:7" ht="15">
      <c r="A13" s="8">
        <f aca="true" t="shared" si="1" ref="A13:A25">A12+1</f>
        <v>5</v>
      </c>
      <c r="B13" s="13" t="s">
        <v>40</v>
      </c>
      <c r="C13" s="10" t="s">
        <v>91</v>
      </c>
      <c r="D13" s="10" t="s">
        <v>41</v>
      </c>
      <c r="E13" s="11">
        <v>282276</v>
      </c>
      <c r="F13" s="11">
        <v>2822.76</v>
      </c>
      <c r="G13" s="21">
        <f t="shared" si="0"/>
        <v>11.809410779532564</v>
      </c>
    </row>
    <row r="14" spans="1:7" ht="15">
      <c r="A14" s="8">
        <f t="shared" si="1"/>
        <v>6</v>
      </c>
      <c r="B14" s="13" t="s">
        <v>62</v>
      </c>
      <c r="C14" s="10" t="s">
        <v>89</v>
      </c>
      <c r="D14" s="10" t="s">
        <v>64</v>
      </c>
      <c r="E14" s="11">
        <v>1300</v>
      </c>
      <c r="F14" s="11">
        <v>858.3538561</v>
      </c>
      <c r="G14" s="21">
        <f t="shared" si="0"/>
        <v>3.5910432629343916</v>
      </c>
    </row>
    <row r="15" spans="1:7" ht="15">
      <c r="A15" s="8">
        <f t="shared" si="1"/>
        <v>7</v>
      </c>
      <c r="B15" s="13" t="s">
        <v>55</v>
      </c>
      <c r="C15" s="10" t="s">
        <v>81</v>
      </c>
      <c r="D15" s="10" t="s">
        <v>67</v>
      </c>
      <c r="E15" s="11">
        <v>84</v>
      </c>
      <c r="F15" s="11">
        <v>840</v>
      </c>
      <c r="G15" s="21">
        <f t="shared" si="0"/>
        <v>3.5142573420366428</v>
      </c>
    </row>
    <row r="16" spans="1:7" ht="15">
      <c r="A16" s="8">
        <f t="shared" si="1"/>
        <v>8</v>
      </c>
      <c r="B16" s="13" t="s">
        <v>31</v>
      </c>
      <c r="C16" s="10" t="s">
        <v>80</v>
      </c>
      <c r="D16" s="10" t="s">
        <v>32</v>
      </c>
      <c r="E16" s="11">
        <v>146</v>
      </c>
      <c r="F16" s="11">
        <v>547.5</v>
      </c>
      <c r="G16" s="21">
        <f t="shared" si="0"/>
        <v>2.2905427318631686</v>
      </c>
    </row>
    <row r="17" spans="1:7" ht="15">
      <c r="A17" s="8">
        <f t="shared" si="1"/>
        <v>9</v>
      </c>
      <c r="B17" s="13" t="s">
        <v>33</v>
      </c>
      <c r="C17" s="10" t="s">
        <v>80</v>
      </c>
      <c r="D17" s="10" t="s">
        <v>34</v>
      </c>
      <c r="E17" s="11">
        <v>68</v>
      </c>
      <c r="F17" s="11">
        <v>463.24825919999995</v>
      </c>
      <c r="G17" s="21">
        <f t="shared" si="0"/>
        <v>1.9380638048563017</v>
      </c>
    </row>
    <row r="18" spans="1:7" ht="15">
      <c r="A18" s="8">
        <f t="shared" si="1"/>
        <v>10</v>
      </c>
      <c r="B18" s="13" t="s">
        <v>33</v>
      </c>
      <c r="C18" s="10" t="s">
        <v>80</v>
      </c>
      <c r="D18" s="10" t="s">
        <v>43</v>
      </c>
      <c r="E18" s="11">
        <v>60</v>
      </c>
      <c r="F18" s="11">
        <v>408.0236231</v>
      </c>
      <c r="G18" s="21">
        <f t="shared" si="0"/>
        <v>1.7070238252423413</v>
      </c>
    </row>
    <row r="19" spans="1:7" ht="15">
      <c r="A19" s="8">
        <f t="shared" si="1"/>
        <v>11</v>
      </c>
      <c r="B19" s="13" t="s">
        <v>23</v>
      </c>
      <c r="C19" s="10" t="s">
        <v>82</v>
      </c>
      <c r="D19" s="10" t="s">
        <v>42</v>
      </c>
      <c r="E19" s="11">
        <v>40</v>
      </c>
      <c r="F19" s="11">
        <v>400</v>
      </c>
      <c r="G19" s="21">
        <f t="shared" si="0"/>
        <v>1.6734558771603059</v>
      </c>
    </row>
    <row r="20" spans="1:7" ht="15">
      <c r="A20" s="8">
        <f t="shared" si="1"/>
        <v>12</v>
      </c>
      <c r="B20" s="13" t="s">
        <v>60</v>
      </c>
      <c r="C20" s="10" t="s">
        <v>87</v>
      </c>
      <c r="D20" s="10" t="s">
        <v>61</v>
      </c>
      <c r="E20" s="11">
        <v>30</v>
      </c>
      <c r="F20" s="11">
        <v>300</v>
      </c>
      <c r="G20" s="21">
        <f t="shared" si="0"/>
        <v>1.2550919078702294</v>
      </c>
    </row>
    <row r="21" spans="1:7" ht="15">
      <c r="A21" s="8">
        <f t="shared" si="1"/>
        <v>13</v>
      </c>
      <c r="B21" s="13" t="s">
        <v>35</v>
      </c>
      <c r="C21" s="43" t="s">
        <v>84</v>
      </c>
      <c r="D21" s="10" t="s">
        <v>37</v>
      </c>
      <c r="E21" s="11">
        <v>97</v>
      </c>
      <c r="F21" s="11">
        <v>242.5</v>
      </c>
      <c r="G21" s="21">
        <f t="shared" si="0"/>
        <v>1.0145326255284355</v>
      </c>
    </row>
    <row r="22" spans="1:7" ht="15">
      <c r="A22" s="8">
        <f t="shared" si="1"/>
        <v>14</v>
      </c>
      <c r="B22" s="13" t="s">
        <v>53</v>
      </c>
      <c r="C22" s="10" t="s">
        <v>88</v>
      </c>
      <c r="D22" s="10" t="s">
        <v>68</v>
      </c>
      <c r="E22" s="11">
        <v>20</v>
      </c>
      <c r="F22" s="11">
        <v>200</v>
      </c>
      <c r="G22" s="21">
        <f t="shared" si="0"/>
        <v>0.8367279385801529</v>
      </c>
    </row>
    <row r="23" spans="1:7" ht="15">
      <c r="A23" s="8">
        <f t="shared" si="1"/>
        <v>15</v>
      </c>
      <c r="B23" s="13" t="s">
        <v>23</v>
      </c>
      <c r="C23" s="10" t="s">
        <v>82</v>
      </c>
      <c r="D23" s="10" t="s">
        <v>38</v>
      </c>
      <c r="E23" s="11">
        <v>16</v>
      </c>
      <c r="F23" s="11">
        <v>160</v>
      </c>
      <c r="G23" s="21">
        <f t="shared" si="0"/>
        <v>0.6693823508641223</v>
      </c>
    </row>
    <row r="24" spans="1:7" ht="15">
      <c r="A24" s="8">
        <f t="shared" si="1"/>
        <v>16</v>
      </c>
      <c r="B24" s="13" t="s">
        <v>26</v>
      </c>
      <c r="C24" s="10" t="s">
        <v>80</v>
      </c>
      <c r="D24" s="10" t="s">
        <v>27</v>
      </c>
      <c r="E24" s="11">
        <v>20</v>
      </c>
      <c r="F24" s="11">
        <v>119.02187</v>
      </c>
      <c r="G24" s="21">
        <f t="shared" si="0"/>
        <v>0.4979446196552748</v>
      </c>
    </row>
    <row r="25" spans="1:7" ht="15">
      <c r="A25" s="8">
        <f t="shared" si="1"/>
        <v>17</v>
      </c>
      <c r="B25" s="13" t="s">
        <v>23</v>
      </c>
      <c r="C25" s="10" t="s">
        <v>82</v>
      </c>
      <c r="D25" s="10" t="s">
        <v>25</v>
      </c>
      <c r="E25" s="11">
        <v>10</v>
      </c>
      <c r="F25" s="11">
        <v>100</v>
      </c>
      <c r="G25" s="21">
        <f t="shared" si="0"/>
        <v>0.41836396929007647</v>
      </c>
    </row>
    <row r="26" spans="1:7" ht="15">
      <c r="A26" s="8"/>
      <c r="B26" s="13"/>
      <c r="C26" s="10"/>
      <c r="D26" s="10"/>
      <c r="E26" s="11"/>
      <c r="F26" s="11"/>
      <c r="G26" s="21"/>
    </row>
    <row r="27" spans="1:7" ht="15">
      <c r="A27" s="8"/>
      <c r="B27" s="44" t="s">
        <v>93</v>
      </c>
      <c r="C27" s="10"/>
      <c r="D27" s="10"/>
      <c r="E27" s="11"/>
      <c r="F27" s="11"/>
      <c r="G27" s="21"/>
    </row>
    <row r="28" spans="1:7" ht="15">
      <c r="A28" s="8">
        <v>1</v>
      </c>
      <c r="B28" s="13" t="s">
        <v>94</v>
      </c>
      <c r="C28" s="10" t="s">
        <v>17</v>
      </c>
      <c r="D28" s="10" t="s">
        <v>75</v>
      </c>
      <c r="E28" s="11">
        <v>80</v>
      </c>
      <c r="F28" s="11">
        <v>390.2146105</v>
      </c>
      <c r="G28" s="21">
        <f>F28/XDO_?ST_MARKET_VALUE_4?3?*100</f>
        <v>1.6325173332376115</v>
      </c>
    </row>
    <row r="29" spans="1:7" ht="15">
      <c r="A29" s="8">
        <v>2</v>
      </c>
      <c r="B29" s="13" t="s">
        <v>18</v>
      </c>
      <c r="C29" s="10" t="s">
        <v>17</v>
      </c>
      <c r="D29" s="10" t="s">
        <v>76</v>
      </c>
      <c r="E29" s="11">
        <v>80</v>
      </c>
      <c r="F29" s="11">
        <v>387.24326990000003</v>
      </c>
      <c r="G29" s="21">
        <f>F29/XDO_?ST_MARKET_VALUE_4?3?*100</f>
        <v>1.620086314762324</v>
      </c>
    </row>
    <row r="30" spans="1:7" ht="15">
      <c r="A30" s="8">
        <v>3</v>
      </c>
      <c r="B30" s="13" t="s">
        <v>16</v>
      </c>
      <c r="C30" s="10" t="s">
        <v>92</v>
      </c>
      <c r="D30" s="10" t="s">
        <v>77</v>
      </c>
      <c r="E30" s="11">
        <v>78</v>
      </c>
      <c r="F30" s="11">
        <v>380.15672409999996</v>
      </c>
      <c r="G30" s="21">
        <f>F30/XDO_?ST_MARKET_VALUE_4?3?*100</f>
        <v>1.5904387604678847</v>
      </c>
    </row>
    <row r="31" spans="1:7" ht="15">
      <c r="A31" s="8"/>
      <c r="B31" s="13"/>
      <c r="C31" s="10"/>
      <c r="D31" s="10"/>
      <c r="E31" s="11"/>
      <c r="F31" s="11"/>
      <c r="G31" s="21"/>
    </row>
    <row r="32" spans="1:7" ht="15">
      <c r="A32" s="24"/>
      <c r="B32" s="25" t="s">
        <v>44</v>
      </c>
      <c r="C32" s="26"/>
      <c r="D32" s="26"/>
      <c r="E32" s="27">
        <v>0</v>
      </c>
      <c r="F32" s="27">
        <f>SUM(F7:F30)</f>
        <v>19093.0846214</v>
      </c>
      <c r="G32" s="28">
        <f>SUM(G6:G30)</f>
        <v>79.8785866820022</v>
      </c>
    </row>
    <row r="33" spans="1:7" ht="15">
      <c r="A33" s="3"/>
      <c r="B33" s="9" t="s">
        <v>45</v>
      </c>
      <c r="C33" s="4"/>
      <c r="D33" s="4"/>
      <c r="E33" s="5"/>
      <c r="F33" s="6"/>
      <c r="G33" s="7"/>
    </row>
    <row r="34" spans="1:7" ht="15">
      <c r="A34" s="8"/>
      <c r="B34" s="13" t="s">
        <v>45</v>
      </c>
      <c r="C34" s="10"/>
      <c r="D34" s="10"/>
      <c r="E34" s="11"/>
      <c r="F34" s="11">
        <v>4761.2097033</v>
      </c>
      <c r="G34" s="21">
        <f>F34/XDO_?ST_MARKET_VALUE_4?3?*100</f>
        <v>19.919185900950154</v>
      </c>
    </row>
    <row r="35" spans="1:7" ht="15">
      <c r="A35" s="24"/>
      <c r="B35" s="25" t="s">
        <v>44</v>
      </c>
      <c r="C35" s="26"/>
      <c r="D35" s="26"/>
      <c r="E35" s="34"/>
      <c r="F35" s="27">
        <v>4761.21</v>
      </c>
      <c r="G35" s="28">
        <v>19.92</v>
      </c>
    </row>
    <row r="36" spans="1:7" ht="15">
      <c r="A36" s="15"/>
      <c r="B36" s="18" t="s">
        <v>46</v>
      </c>
      <c r="C36" s="16"/>
      <c r="D36" s="16"/>
      <c r="E36" s="17"/>
      <c r="F36" s="19"/>
      <c r="G36" s="20"/>
    </row>
    <row r="37" spans="1:7" ht="15">
      <c r="A37" s="15"/>
      <c r="B37" s="18" t="s">
        <v>47</v>
      </c>
      <c r="C37" s="16"/>
      <c r="D37" s="16"/>
      <c r="E37" s="17"/>
      <c r="F37" s="11">
        <f>XDO_?ST_MARKET_VALUE_4?3?-XDO_?ST_MARKET_VALUE_3?3?-XDO_?ST_TOTAL_MARKET_VALUE?3?</f>
        <v>48.3373786000011</v>
      </c>
      <c r="G37" s="21">
        <f>XDO_?ST_LEFT_MARKET_VAL?3?/XDO_?ST_MARKET_VALUE_4?3?*100</f>
        <v>0.2022261757617366</v>
      </c>
    </row>
    <row r="38" spans="1:7" ht="15">
      <c r="A38" s="24"/>
      <c r="B38" s="35" t="s">
        <v>44</v>
      </c>
      <c r="C38" s="26"/>
      <c r="D38" s="26"/>
      <c r="E38" s="34"/>
      <c r="F38" s="27">
        <v>48.337378599997464</v>
      </c>
      <c r="G38" s="28">
        <v>0.2022261757617366</v>
      </c>
    </row>
    <row r="39" spans="1:7" ht="15">
      <c r="A39" s="36"/>
      <c r="B39" s="38" t="s">
        <v>48</v>
      </c>
      <c r="C39" s="37"/>
      <c r="D39" s="37"/>
      <c r="E39" s="37"/>
      <c r="F39" s="22">
        <v>23902.632</v>
      </c>
      <c r="G39" s="23" t="s">
        <v>49</v>
      </c>
    </row>
    <row r="42" spans="1:7" ht="30.75" customHeight="1">
      <c r="A42" s="45" t="s">
        <v>103</v>
      </c>
      <c r="B42" s="48" t="s">
        <v>104</v>
      </c>
      <c r="C42" s="48"/>
      <c r="D42" s="48"/>
      <c r="E42" s="48"/>
      <c r="F42" s="48"/>
      <c r="G42" s="49"/>
    </row>
  </sheetData>
  <sheetProtection/>
  <mergeCells count="3">
    <mergeCell ref="A2:G2"/>
    <mergeCell ref="A3:G3"/>
    <mergeCell ref="B42:G42"/>
  </mergeCells>
  <conditionalFormatting sqref="C32:D32 C35:E38 F36">
    <cfRule type="cellIs" priority="1" dxfId="14" operator="lessThan" stopIfTrue="1">
      <formula>0</formula>
    </cfRule>
  </conditionalFormatting>
  <conditionalFormatting sqref="G36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20.42187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100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8</v>
      </c>
      <c r="C7" s="10" t="s">
        <v>85</v>
      </c>
      <c r="D7" s="10" t="s">
        <v>10</v>
      </c>
      <c r="E7" s="11">
        <v>472</v>
      </c>
      <c r="F7" s="11">
        <v>5972.1869874</v>
      </c>
      <c r="G7" s="21">
        <v>30.02110503765214</v>
      </c>
    </row>
    <row r="8" spans="1:7" ht="15">
      <c r="A8" s="8">
        <v>2</v>
      </c>
      <c r="B8" s="13" t="s">
        <v>11</v>
      </c>
      <c r="C8" s="10" t="s">
        <v>86</v>
      </c>
      <c r="D8" s="10" t="s">
        <v>51</v>
      </c>
      <c r="E8" s="11">
        <v>5</v>
      </c>
      <c r="F8" s="11">
        <v>63.302921399999995</v>
      </c>
      <c r="G8" s="21">
        <v>0.31821234943733556</v>
      </c>
    </row>
    <row r="9" spans="1:7" ht="15">
      <c r="A9" s="8"/>
      <c r="B9" s="13"/>
      <c r="C9" s="10"/>
      <c r="D9" s="10"/>
      <c r="E9" s="11"/>
      <c r="F9" s="11"/>
      <c r="G9" s="14"/>
    </row>
    <row r="10" spans="1:7" ht="15">
      <c r="A10" s="8"/>
      <c r="B10" s="9" t="s">
        <v>22</v>
      </c>
      <c r="C10" s="13"/>
      <c r="D10" s="13"/>
      <c r="E10" s="13"/>
      <c r="F10" s="13"/>
      <c r="G10" s="13"/>
    </row>
    <row r="11" spans="1:7" ht="15">
      <c r="A11" s="8">
        <v>3</v>
      </c>
      <c r="B11" s="13" t="s">
        <v>28</v>
      </c>
      <c r="C11" s="10" t="s">
        <v>80</v>
      </c>
      <c r="D11" s="10" t="s">
        <v>29</v>
      </c>
      <c r="E11" s="11">
        <v>395000</v>
      </c>
      <c r="F11" s="11">
        <v>3950</v>
      </c>
      <c r="G11" s="21">
        <v>19.855936384595918</v>
      </c>
    </row>
    <row r="12" spans="1:7" ht="15">
      <c r="A12" s="8">
        <f>A11+1</f>
        <v>4</v>
      </c>
      <c r="B12" s="13" t="s">
        <v>55</v>
      </c>
      <c r="C12" s="10" t="s">
        <v>81</v>
      </c>
      <c r="D12" s="10" t="s">
        <v>69</v>
      </c>
      <c r="E12" s="11">
        <v>365</v>
      </c>
      <c r="F12" s="11">
        <v>3650</v>
      </c>
      <c r="G12" s="21">
        <v>18.347890583234204</v>
      </c>
    </row>
    <row r="13" spans="1:7" ht="15">
      <c r="A13" s="8">
        <f aca="true" t="shared" si="0" ref="A13:A19">A12+1</f>
        <v>5</v>
      </c>
      <c r="B13" s="13" t="s">
        <v>53</v>
      </c>
      <c r="C13" s="10" t="s">
        <v>88</v>
      </c>
      <c r="D13" s="10" t="s">
        <v>70</v>
      </c>
      <c r="E13" s="11">
        <v>280</v>
      </c>
      <c r="F13" s="11">
        <v>2800</v>
      </c>
      <c r="G13" s="21">
        <v>14.075094146042675</v>
      </c>
    </row>
    <row r="14" spans="1:7" ht="15">
      <c r="A14" s="8">
        <f t="shared" si="0"/>
        <v>6</v>
      </c>
      <c r="B14" s="13" t="s">
        <v>23</v>
      </c>
      <c r="C14" s="10" t="s">
        <v>82</v>
      </c>
      <c r="D14" s="10" t="s">
        <v>25</v>
      </c>
      <c r="E14" s="11">
        <v>88</v>
      </c>
      <c r="F14" s="11">
        <v>880</v>
      </c>
      <c r="G14" s="21">
        <v>4.423601017327698</v>
      </c>
    </row>
    <row r="15" spans="1:7" ht="15">
      <c r="A15" s="8">
        <f t="shared" si="0"/>
        <v>7</v>
      </c>
      <c r="B15" s="13" t="s">
        <v>33</v>
      </c>
      <c r="C15" s="10" t="s">
        <v>80</v>
      </c>
      <c r="D15" s="10" t="s">
        <v>43</v>
      </c>
      <c r="E15" s="11">
        <v>80</v>
      </c>
      <c r="F15" s="11">
        <v>544.0972964</v>
      </c>
      <c r="G15" s="21">
        <v>2.735078811227602</v>
      </c>
    </row>
    <row r="16" spans="1:7" ht="15">
      <c r="A16" s="8">
        <f t="shared" si="0"/>
        <v>8</v>
      </c>
      <c r="B16" s="13" t="s">
        <v>23</v>
      </c>
      <c r="C16" s="10" t="s">
        <v>82</v>
      </c>
      <c r="D16" s="10" t="s">
        <v>38</v>
      </c>
      <c r="E16" s="11">
        <v>8</v>
      </c>
      <c r="F16" s="11">
        <v>80</v>
      </c>
      <c r="G16" s="21">
        <v>0.4021455470297908</v>
      </c>
    </row>
    <row r="17" spans="1:7" ht="15">
      <c r="A17" s="8">
        <f t="shared" si="0"/>
        <v>9</v>
      </c>
      <c r="B17" s="13" t="s">
        <v>26</v>
      </c>
      <c r="C17" s="10" t="s">
        <v>80</v>
      </c>
      <c r="D17" s="10" t="s">
        <v>27</v>
      </c>
      <c r="E17" s="11">
        <v>10</v>
      </c>
      <c r="F17" s="11">
        <v>59.510935</v>
      </c>
      <c r="G17" s="21">
        <v>0.2991507188728665</v>
      </c>
    </row>
    <row r="18" spans="1:7" ht="15">
      <c r="A18" s="8">
        <f t="shared" si="0"/>
        <v>10</v>
      </c>
      <c r="B18" s="13" t="s">
        <v>35</v>
      </c>
      <c r="C18" s="43" t="s">
        <v>84</v>
      </c>
      <c r="D18" s="10" t="s">
        <v>37</v>
      </c>
      <c r="E18" s="11">
        <v>10</v>
      </c>
      <c r="F18" s="11">
        <v>25</v>
      </c>
      <c r="G18" s="21">
        <v>0.1256704834468096</v>
      </c>
    </row>
    <row r="19" spans="1:7" ht="15">
      <c r="A19" s="8">
        <f t="shared" si="0"/>
        <v>11</v>
      </c>
      <c r="B19" s="13" t="s">
        <v>40</v>
      </c>
      <c r="C19" s="10" t="s">
        <v>91</v>
      </c>
      <c r="D19" s="10" t="s">
        <v>41</v>
      </c>
      <c r="E19" s="11">
        <v>1985</v>
      </c>
      <c r="F19" s="11">
        <v>19.85</v>
      </c>
      <c r="G19" s="21">
        <v>0.09978236385676682</v>
      </c>
    </row>
    <row r="20" spans="1:7" ht="15">
      <c r="A20" s="8"/>
      <c r="B20" s="13"/>
      <c r="C20" s="10"/>
      <c r="D20" s="10"/>
      <c r="E20" s="11"/>
      <c r="F20" s="11"/>
      <c r="G20" s="21"/>
    </row>
    <row r="21" spans="1:7" ht="15">
      <c r="A21" s="8"/>
      <c r="B21" s="44" t="s">
        <v>93</v>
      </c>
      <c r="C21" s="10"/>
      <c r="D21" s="10"/>
      <c r="E21" s="11"/>
      <c r="F21" s="11"/>
      <c r="G21" s="21"/>
    </row>
    <row r="22" spans="1:7" ht="15">
      <c r="A22" s="8">
        <v>1</v>
      </c>
      <c r="B22" s="13" t="s">
        <v>16</v>
      </c>
      <c r="C22" s="10" t="s">
        <v>92</v>
      </c>
      <c r="D22" s="10" t="s">
        <v>77</v>
      </c>
      <c r="E22" s="11">
        <v>25</v>
      </c>
      <c r="F22" s="11">
        <v>121.84510390000001</v>
      </c>
      <c r="G22" s="21">
        <v>0.6124933245095899</v>
      </c>
    </row>
    <row r="23" spans="1:7" ht="15">
      <c r="A23" s="8">
        <v>2</v>
      </c>
      <c r="B23" s="13" t="s">
        <v>18</v>
      </c>
      <c r="C23" s="10" t="s">
        <v>17</v>
      </c>
      <c r="D23" s="10" t="s">
        <v>76</v>
      </c>
      <c r="E23" s="11">
        <v>25</v>
      </c>
      <c r="F23" s="11">
        <v>121.0135219</v>
      </c>
      <c r="G23" s="21">
        <v>0.6083131120309633</v>
      </c>
    </row>
    <row r="24" spans="1:7" ht="15">
      <c r="A24" s="8">
        <v>3</v>
      </c>
      <c r="B24" s="13" t="s">
        <v>94</v>
      </c>
      <c r="C24" s="10" t="s">
        <v>17</v>
      </c>
      <c r="D24" s="10" t="s">
        <v>75</v>
      </c>
      <c r="E24" s="11">
        <v>24</v>
      </c>
      <c r="F24" s="11">
        <v>117.064386</v>
      </c>
      <c r="G24" s="21">
        <v>0.5884615193209571</v>
      </c>
    </row>
    <row r="25" spans="1:7" ht="15">
      <c r="A25" s="8"/>
      <c r="B25" s="13"/>
      <c r="C25" s="10"/>
      <c r="D25" s="10"/>
      <c r="E25" s="11"/>
      <c r="F25" s="11"/>
      <c r="G25" s="21"/>
    </row>
    <row r="26" spans="1:7" ht="15">
      <c r="A26" s="24"/>
      <c r="B26" s="25" t="s">
        <v>44</v>
      </c>
      <c r="C26" s="26"/>
      <c r="D26" s="26"/>
      <c r="E26" s="27">
        <v>0</v>
      </c>
      <c r="F26" s="27">
        <f>SUM(F7:F24)</f>
        <v>18403.871151999996</v>
      </c>
      <c r="G26" s="28">
        <f>SUM(G7:G24)</f>
        <v>92.51293539858531</v>
      </c>
    </row>
    <row r="27" spans="1:7" ht="15">
      <c r="A27" s="3"/>
      <c r="B27" s="9" t="s">
        <v>45</v>
      </c>
      <c r="C27" s="4"/>
      <c r="D27" s="4"/>
      <c r="E27" s="5"/>
      <c r="F27" s="6"/>
      <c r="G27" s="7"/>
    </row>
    <row r="28" spans="1:7" ht="15">
      <c r="A28" s="8"/>
      <c r="B28" s="13" t="s">
        <v>45</v>
      </c>
      <c r="C28" s="10"/>
      <c r="D28" s="10"/>
      <c r="E28" s="11"/>
      <c r="F28" s="11">
        <v>1424.3974168</v>
      </c>
      <c r="G28" s="21">
        <f>F28/XDO_?ST_MARKET_VALUE_4?4?*100</f>
        <v>7.1601884795857105</v>
      </c>
    </row>
    <row r="29" spans="1:7" ht="15">
      <c r="A29" s="24"/>
      <c r="B29" s="25" t="s">
        <v>44</v>
      </c>
      <c r="C29" s="26"/>
      <c r="D29" s="26"/>
      <c r="E29" s="34"/>
      <c r="F29" s="27">
        <v>1424.397</v>
      </c>
      <c r="G29" s="28">
        <v>7.16</v>
      </c>
    </row>
    <row r="30" spans="1:7" ht="15">
      <c r="A30" s="15"/>
      <c r="B30" s="18" t="s">
        <v>46</v>
      </c>
      <c r="C30" s="16"/>
      <c r="D30" s="16"/>
      <c r="E30" s="17"/>
      <c r="F30" s="19"/>
      <c r="G30" s="20"/>
    </row>
    <row r="31" spans="1:7" ht="15">
      <c r="A31" s="15"/>
      <c r="B31" s="18" t="s">
        <v>47</v>
      </c>
      <c r="C31" s="16"/>
      <c r="D31" s="16"/>
      <c r="E31" s="17"/>
      <c r="F31" s="11">
        <f>XDO_?ST_MARKET_VALUE_4?4?-XDO_?ST_MARKET_VALUE_3?4?-XDO_?ST_TOTAL_MARKET_VALUE?4?</f>
        <v>65.02684800000134</v>
      </c>
      <c r="G31" s="21">
        <f>XDO_?ST_LEFT_MARKET_VAL?4?/XDO_?ST_MARKET_VALUE_4?4?*100</f>
        <v>0.32687821700729486</v>
      </c>
    </row>
    <row r="32" spans="1:7" ht="15">
      <c r="A32" s="24"/>
      <c r="B32" s="35" t="s">
        <v>44</v>
      </c>
      <c r="C32" s="26"/>
      <c r="D32" s="26"/>
      <c r="E32" s="34"/>
      <c r="F32" s="27">
        <v>65.02684800000134</v>
      </c>
      <c r="G32" s="28">
        <v>0.32687821700729486</v>
      </c>
    </row>
    <row r="33" spans="1:7" ht="15">
      <c r="A33" s="36"/>
      <c r="B33" s="38" t="s">
        <v>48</v>
      </c>
      <c r="C33" s="37"/>
      <c r="D33" s="37"/>
      <c r="E33" s="37"/>
      <c r="F33" s="22">
        <v>19893.295</v>
      </c>
      <c r="G33" s="23">
        <f>XDO_?ST_LEFT_PER_ASSETS_1?4?+XDO_?ST_PER_ASSETS_3?4?+XDO_?ST_TOTAL_PER_ASSETS?4?</f>
        <v>99.99981361559261</v>
      </c>
    </row>
    <row r="36" spans="1:7" ht="30.75" customHeight="1">
      <c r="A36" s="45" t="s">
        <v>103</v>
      </c>
      <c r="B36" s="48" t="s">
        <v>104</v>
      </c>
      <c r="C36" s="48"/>
      <c r="D36" s="48"/>
      <c r="E36" s="48"/>
      <c r="F36" s="48"/>
      <c r="G36" s="49"/>
    </row>
  </sheetData>
  <sheetProtection/>
  <mergeCells count="3">
    <mergeCell ref="A2:G2"/>
    <mergeCell ref="A3:G3"/>
    <mergeCell ref="B36:G36"/>
  </mergeCells>
  <conditionalFormatting sqref="C26:D26 C29:E32 F30">
    <cfRule type="cellIs" priority="1" dxfId="14" operator="lessThan" stopIfTrue="1">
      <formula>0</formula>
    </cfRule>
  </conditionalFormatting>
  <conditionalFormatting sqref="G30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9.42187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101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8</v>
      </c>
      <c r="C7" s="10" t="s">
        <v>85</v>
      </c>
      <c r="D7" s="10" t="s">
        <v>10</v>
      </c>
      <c r="E7" s="11">
        <v>230</v>
      </c>
      <c r="F7" s="11">
        <v>2918.6350117</v>
      </c>
      <c r="G7" s="21">
        <v>17.481999415157286</v>
      </c>
    </row>
    <row r="8" spans="1:7" ht="15">
      <c r="A8" s="8">
        <v>2</v>
      </c>
      <c r="B8" s="13" t="s">
        <v>14</v>
      </c>
      <c r="C8" s="10" t="s">
        <v>90</v>
      </c>
      <c r="D8" s="10" t="s">
        <v>71</v>
      </c>
      <c r="E8" s="11">
        <v>200</v>
      </c>
      <c r="F8" s="11">
        <v>2024.2054795</v>
      </c>
      <c r="G8" s="21">
        <v>12.124557838482662</v>
      </c>
    </row>
    <row r="9" spans="1:7" ht="15">
      <c r="A9" s="8">
        <v>3</v>
      </c>
      <c r="B9" s="13" t="s">
        <v>11</v>
      </c>
      <c r="C9" s="10" t="s">
        <v>86</v>
      </c>
      <c r="D9" s="10" t="s">
        <v>51</v>
      </c>
      <c r="E9" s="11">
        <v>77</v>
      </c>
      <c r="F9" s="11">
        <v>974.8649899</v>
      </c>
      <c r="G9" s="21">
        <v>5.839232762908034</v>
      </c>
    </row>
    <row r="10" spans="1:7" ht="15">
      <c r="A10" s="8">
        <v>4</v>
      </c>
      <c r="B10" s="13" t="s">
        <v>19</v>
      </c>
      <c r="C10" s="10" t="s">
        <v>83</v>
      </c>
      <c r="D10" s="10" t="s">
        <v>21</v>
      </c>
      <c r="E10" s="11">
        <v>150000</v>
      </c>
      <c r="F10" s="11">
        <v>592.10519</v>
      </c>
      <c r="G10" s="21">
        <v>3.546583434994978</v>
      </c>
    </row>
    <row r="11" spans="1:7" ht="15">
      <c r="A11" s="8"/>
      <c r="B11" s="13"/>
      <c r="C11" s="10"/>
      <c r="D11" s="10"/>
      <c r="E11" s="11"/>
      <c r="F11" s="11"/>
      <c r="G11" s="14"/>
    </row>
    <row r="12" spans="1:7" ht="15">
      <c r="A12" s="8"/>
      <c r="B12" s="9" t="s">
        <v>22</v>
      </c>
      <c r="C12" s="13"/>
      <c r="D12" s="13"/>
      <c r="E12" s="13"/>
      <c r="F12" s="13"/>
      <c r="G12" s="13"/>
    </row>
    <row r="13" spans="1:7" ht="15">
      <c r="A13" s="8">
        <v>5</v>
      </c>
      <c r="B13" s="13" t="s">
        <v>33</v>
      </c>
      <c r="C13" s="10" t="s">
        <v>80</v>
      </c>
      <c r="D13" s="10" t="s">
        <v>34</v>
      </c>
      <c r="E13" s="11">
        <v>146</v>
      </c>
      <c r="F13" s="11">
        <v>994.5153151</v>
      </c>
      <c r="G13" s="21">
        <v>5.956934007591574</v>
      </c>
    </row>
    <row r="14" spans="1:7" ht="15">
      <c r="A14" s="8">
        <v>6</v>
      </c>
      <c r="B14" s="13" t="s">
        <v>23</v>
      </c>
      <c r="C14" s="10" t="s">
        <v>82</v>
      </c>
      <c r="D14" s="10" t="s">
        <v>39</v>
      </c>
      <c r="E14" s="11">
        <v>98</v>
      </c>
      <c r="F14" s="11">
        <v>980</v>
      </c>
      <c r="G14" s="21">
        <v>5.869990375012721</v>
      </c>
    </row>
    <row r="15" spans="1:7" ht="15">
      <c r="A15" s="8">
        <f aca="true" t="shared" si="0" ref="A15:A23">A14+1</f>
        <v>7</v>
      </c>
      <c r="B15" s="13" t="s">
        <v>55</v>
      </c>
      <c r="C15" s="10" t="s">
        <v>81</v>
      </c>
      <c r="D15" s="10" t="s">
        <v>72</v>
      </c>
      <c r="E15" s="11">
        <v>100</v>
      </c>
      <c r="F15" s="11">
        <v>850.6221214</v>
      </c>
      <c r="G15" s="21">
        <v>5.095044556521329</v>
      </c>
    </row>
    <row r="16" spans="1:7" ht="15">
      <c r="A16" s="8">
        <f t="shared" si="0"/>
        <v>8</v>
      </c>
      <c r="B16" s="13" t="s">
        <v>55</v>
      </c>
      <c r="C16" s="10" t="s">
        <v>81</v>
      </c>
      <c r="D16" s="10" t="s">
        <v>73</v>
      </c>
      <c r="E16" s="11">
        <v>180</v>
      </c>
      <c r="F16" s="11">
        <v>455.3778831</v>
      </c>
      <c r="G16" s="21">
        <v>2.727616113051702</v>
      </c>
    </row>
    <row r="17" spans="1:7" ht="15">
      <c r="A17" s="8">
        <f t="shared" si="0"/>
        <v>9</v>
      </c>
      <c r="B17" s="13" t="s">
        <v>23</v>
      </c>
      <c r="C17" s="10" t="s">
        <v>82</v>
      </c>
      <c r="D17" s="10" t="s">
        <v>42</v>
      </c>
      <c r="E17" s="11">
        <v>43</v>
      </c>
      <c r="F17" s="11">
        <v>430</v>
      </c>
      <c r="G17" s="21">
        <v>2.575608021689255</v>
      </c>
    </row>
    <row r="18" spans="1:7" ht="15">
      <c r="A18" s="8">
        <f t="shared" si="0"/>
        <v>10</v>
      </c>
      <c r="B18" s="13" t="s">
        <v>35</v>
      </c>
      <c r="C18" s="43" t="s">
        <v>84</v>
      </c>
      <c r="D18" s="10" t="s">
        <v>37</v>
      </c>
      <c r="E18" s="11">
        <v>165</v>
      </c>
      <c r="F18" s="11">
        <v>412.5</v>
      </c>
      <c r="G18" s="21">
        <v>2.4707867649925994</v>
      </c>
    </row>
    <row r="19" spans="1:7" ht="15">
      <c r="A19" s="8">
        <f t="shared" si="0"/>
        <v>11</v>
      </c>
      <c r="B19" s="13" t="s">
        <v>23</v>
      </c>
      <c r="C19" s="10" t="s">
        <v>82</v>
      </c>
      <c r="D19" s="10" t="s">
        <v>74</v>
      </c>
      <c r="E19" s="11">
        <v>125</v>
      </c>
      <c r="F19" s="11">
        <v>250</v>
      </c>
      <c r="G19" s="21">
        <v>1.4974465242379391</v>
      </c>
    </row>
    <row r="20" spans="1:7" ht="15">
      <c r="A20" s="8">
        <f t="shared" si="0"/>
        <v>12</v>
      </c>
      <c r="B20" s="13" t="s">
        <v>23</v>
      </c>
      <c r="C20" s="10" t="s">
        <v>82</v>
      </c>
      <c r="D20" s="10" t="s">
        <v>38</v>
      </c>
      <c r="E20" s="11">
        <v>8</v>
      </c>
      <c r="F20" s="11">
        <v>80</v>
      </c>
      <c r="G20" s="21">
        <v>0.47918288775614054</v>
      </c>
    </row>
    <row r="21" spans="1:7" ht="15">
      <c r="A21" s="8">
        <f t="shared" si="0"/>
        <v>13</v>
      </c>
      <c r="B21" s="13" t="s">
        <v>62</v>
      </c>
      <c r="C21" s="10" t="s">
        <v>89</v>
      </c>
      <c r="D21" s="10" t="s">
        <v>64</v>
      </c>
      <c r="E21" s="11">
        <v>100</v>
      </c>
      <c r="F21" s="11">
        <v>65.625</v>
      </c>
      <c r="G21" s="21">
        <v>0.393079712612459</v>
      </c>
    </row>
    <row r="22" spans="1:7" ht="15">
      <c r="A22" s="8">
        <f t="shared" si="0"/>
        <v>14</v>
      </c>
      <c r="B22" s="13" t="s">
        <v>23</v>
      </c>
      <c r="C22" s="10" t="s">
        <v>82</v>
      </c>
      <c r="D22" s="10" t="s">
        <v>25</v>
      </c>
      <c r="E22" s="11">
        <v>4</v>
      </c>
      <c r="F22" s="11">
        <v>40</v>
      </c>
      <c r="G22" s="21">
        <v>0.23959144387807027</v>
      </c>
    </row>
    <row r="23" spans="1:7" ht="15">
      <c r="A23" s="8">
        <f t="shared" si="0"/>
        <v>15</v>
      </c>
      <c r="B23" s="13" t="s">
        <v>60</v>
      </c>
      <c r="C23" s="10" t="s">
        <v>87</v>
      </c>
      <c r="D23" s="10" t="s">
        <v>65</v>
      </c>
      <c r="E23" s="11">
        <v>2.5</v>
      </c>
      <c r="F23" s="11">
        <v>25</v>
      </c>
      <c r="G23" s="21">
        <v>0.1497446524237939</v>
      </c>
    </row>
    <row r="24" spans="1:7" ht="15">
      <c r="A24" s="8"/>
      <c r="B24" s="13"/>
      <c r="C24" s="10"/>
      <c r="D24" s="10"/>
      <c r="E24" s="11"/>
      <c r="F24" s="11"/>
      <c r="G24" s="21"/>
    </row>
    <row r="25" spans="1:7" ht="15">
      <c r="A25" s="8"/>
      <c r="B25" s="44" t="s">
        <v>93</v>
      </c>
      <c r="C25" s="10"/>
      <c r="D25" s="10"/>
      <c r="E25" s="11"/>
      <c r="F25" s="11"/>
      <c r="G25" s="21"/>
    </row>
    <row r="26" spans="1:7" ht="15">
      <c r="A26" s="8">
        <v>1</v>
      </c>
      <c r="B26" s="13" t="s">
        <v>18</v>
      </c>
      <c r="C26" s="10" t="s">
        <v>17</v>
      </c>
      <c r="D26" s="10" t="s">
        <v>76</v>
      </c>
      <c r="E26" s="11">
        <v>79</v>
      </c>
      <c r="F26" s="11">
        <v>382.4027291</v>
      </c>
      <c r="G26" s="21">
        <v>2.290510550199589</v>
      </c>
    </row>
    <row r="27" spans="1:7" ht="15">
      <c r="A27" s="8">
        <v>2</v>
      </c>
      <c r="B27" s="13" t="s">
        <v>94</v>
      </c>
      <c r="C27" s="10" t="s">
        <v>17</v>
      </c>
      <c r="D27" s="10" t="s">
        <v>75</v>
      </c>
      <c r="E27" s="11">
        <v>75</v>
      </c>
      <c r="F27" s="11">
        <v>365.82619200000005</v>
      </c>
      <c r="G27" s="21">
        <v>2.1912206387424042</v>
      </c>
    </row>
    <row r="28" spans="1:7" ht="15">
      <c r="A28" s="8">
        <v>3</v>
      </c>
      <c r="B28" s="13" t="s">
        <v>16</v>
      </c>
      <c r="C28" s="10" t="s">
        <v>92</v>
      </c>
      <c r="D28" s="10" t="s">
        <v>77</v>
      </c>
      <c r="E28" s="11">
        <v>72</v>
      </c>
      <c r="F28" s="11">
        <v>350.9138992</v>
      </c>
      <c r="G28" s="21">
        <v>2.10189919465529</v>
      </c>
    </row>
    <row r="29" spans="1:7" ht="15">
      <c r="A29" s="8"/>
      <c r="B29" s="13"/>
      <c r="C29" s="10"/>
      <c r="D29" s="10"/>
      <c r="E29" s="11"/>
      <c r="F29" s="11"/>
      <c r="G29" s="21"/>
    </row>
    <row r="30" spans="1:7" ht="15">
      <c r="A30" s="24"/>
      <c r="B30" s="25" t="s">
        <v>44</v>
      </c>
      <c r="C30" s="26"/>
      <c r="D30" s="26"/>
      <c r="E30" s="27">
        <v>0</v>
      </c>
      <c r="F30" s="27">
        <f>SUM(F7:F28)</f>
        <v>12192.593811000002</v>
      </c>
      <c r="G30" s="28">
        <f>SUM(G7:G28)</f>
        <v>73.03102889490782</v>
      </c>
    </row>
    <row r="31" spans="1:7" ht="15">
      <c r="A31" s="3"/>
      <c r="B31" s="9" t="s">
        <v>45</v>
      </c>
      <c r="C31" s="4"/>
      <c r="D31" s="4"/>
      <c r="E31" s="5"/>
      <c r="F31" s="6"/>
      <c r="G31" s="7"/>
    </row>
    <row r="32" spans="1:7" ht="15">
      <c r="A32" s="8"/>
      <c r="B32" s="13" t="s">
        <v>45</v>
      </c>
      <c r="C32" s="10"/>
      <c r="D32" s="10"/>
      <c r="E32" s="11"/>
      <c r="F32" s="11">
        <v>4451.9418154</v>
      </c>
      <c r="G32" s="21">
        <f>F32/XDO_?ST_MARKET_VALUE_4?5?*100</f>
        <v>26.66617919032108</v>
      </c>
    </row>
    <row r="33" spans="1:7" ht="15">
      <c r="A33" s="24"/>
      <c r="B33" s="25" t="s">
        <v>44</v>
      </c>
      <c r="C33" s="26"/>
      <c r="D33" s="26"/>
      <c r="E33" s="34"/>
      <c r="F33" s="27">
        <v>4451.942</v>
      </c>
      <c r="G33" s="28">
        <v>26.67</v>
      </c>
    </row>
    <row r="34" spans="1:7" ht="15">
      <c r="A34" s="15"/>
      <c r="B34" s="18" t="s">
        <v>46</v>
      </c>
      <c r="C34" s="16"/>
      <c r="D34" s="16"/>
      <c r="E34" s="17"/>
      <c r="F34" s="19"/>
      <c r="G34" s="20"/>
    </row>
    <row r="35" spans="1:7" ht="15">
      <c r="A35" s="15"/>
      <c r="B35" s="18" t="s">
        <v>47</v>
      </c>
      <c r="C35" s="16"/>
      <c r="D35" s="16"/>
      <c r="E35" s="17"/>
      <c r="F35" s="11">
        <f>XDO_?ST_MARKET_VALUE_4?5?-XDO_?ST_MARKET_VALUE_3?5?-XDO_?ST_TOTAL_MARKET_VALUE?5?</f>
        <v>50.551188999997976</v>
      </c>
      <c r="G35" s="21">
        <f>XDO_?ST_LEFT_MARKET_VAL?5?/XDO_?ST_MARKET_VALUE_4?5?*100</f>
        <v>0.3027908090565684</v>
      </c>
    </row>
    <row r="36" spans="1:7" ht="15">
      <c r="A36" s="24"/>
      <c r="B36" s="35" t="s">
        <v>44</v>
      </c>
      <c r="C36" s="26"/>
      <c r="D36" s="26"/>
      <c r="E36" s="34"/>
      <c r="F36" s="27">
        <v>50.551188999999795</v>
      </c>
      <c r="G36" s="28">
        <v>0.30279080905657935</v>
      </c>
    </row>
    <row r="37" spans="1:7" ht="15">
      <c r="A37" s="36"/>
      <c r="B37" s="38" t="s">
        <v>48</v>
      </c>
      <c r="C37" s="37"/>
      <c r="D37" s="37"/>
      <c r="E37" s="37"/>
      <c r="F37" s="22">
        <v>16695.087</v>
      </c>
      <c r="G37" s="23" t="s">
        <v>49</v>
      </c>
    </row>
    <row r="40" spans="1:7" ht="30.75" customHeight="1">
      <c r="A40" s="45" t="s">
        <v>103</v>
      </c>
      <c r="B40" s="48" t="s">
        <v>104</v>
      </c>
      <c r="C40" s="48"/>
      <c r="D40" s="48"/>
      <c r="E40" s="48"/>
      <c r="F40" s="48"/>
      <c r="G40" s="49"/>
    </row>
  </sheetData>
  <sheetProtection/>
  <mergeCells count="3">
    <mergeCell ref="A2:G2"/>
    <mergeCell ref="A3:G3"/>
    <mergeCell ref="B40:G40"/>
  </mergeCells>
  <conditionalFormatting sqref="C30:D30 C33:E36 F34">
    <cfRule type="cellIs" priority="1" dxfId="14" operator="lessThan" stopIfTrue="1">
      <formula>0</formula>
    </cfRule>
  </conditionalFormatting>
  <conditionalFormatting sqref="G34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57.8515625" style="0" customWidth="1"/>
    <col min="3" max="3" width="19.8515625" style="0" customWidth="1"/>
    <col min="4" max="4" width="19.28125" style="0" customWidth="1"/>
    <col min="5" max="5" width="19.00390625" style="0" customWidth="1"/>
    <col min="6" max="6" width="21.57421875" style="0" customWidth="1"/>
    <col min="7" max="7" width="18.00390625" style="0" customWidth="1"/>
  </cols>
  <sheetData>
    <row r="1" spans="1:7" ht="15">
      <c r="A1" s="1"/>
      <c r="G1" s="2"/>
    </row>
    <row r="2" spans="1:7" ht="15">
      <c r="A2" s="46" t="s">
        <v>102</v>
      </c>
      <c r="B2" s="46"/>
      <c r="C2" s="46"/>
      <c r="D2" s="46"/>
      <c r="E2" s="46"/>
      <c r="F2" s="46"/>
      <c r="G2" s="46"/>
    </row>
    <row r="3" spans="1:7" ht="15">
      <c r="A3" s="47" t="s">
        <v>0</v>
      </c>
      <c r="B3" s="47"/>
      <c r="C3" s="47"/>
      <c r="D3" s="47"/>
      <c r="E3" s="47"/>
      <c r="F3" s="47"/>
      <c r="G3" s="47"/>
    </row>
    <row r="4" spans="1:7" ht="26.25" customHeight="1">
      <c r="A4" s="29" t="s">
        <v>1</v>
      </c>
      <c r="B4" s="30" t="s">
        <v>2</v>
      </c>
      <c r="C4" s="30" t="s">
        <v>3</v>
      </c>
      <c r="D4" s="31" t="s">
        <v>4</v>
      </c>
      <c r="E4" s="31" t="s">
        <v>5</v>
      </c>
      <c r="F4" s="32" t="s">
        <v>6</v>
      </c>
      <c r="G4" s="33" t="s">
        <v>7</v>
      </c>
    </row>
    <row r="5" spans="1:7" ht="15">
      <c r="A5" s="3"/>
      <c r="B5" s="4"/>
      <c r="C5" s="4"/>
      <c r="D5" s="4"/>
      <c r="E5" s="5"/>
      <c r="F5" s="6"/>
      <c r="G5" s="7"/>
    </row>
    <row r="6" spans="1:7" ht="15">
      <c r="A6" s="8"/>
      <c r="B6" s="44" t="s">
        <v>95</v>
      </c>
      <c r="C6" s="10"/>
      <c r="D6" s="10"/>
      <c r="E6" s="11"/>
      <c r="F6" s="11"/>
      <c r="G6" s="12"/>
    </row>
    <row r="7" spans="1:7" ht="15">
      <c r="A7" s="8">
        <v>1</v>
      </c>
      <c r="B7" s="13" t="s">
        <v>19</v>
      </c>
      <c r="C7" s="10" t="s">
        <v>20</v>
      </c>
      <c r="D7" s="10" t="s">
        <v>21</v>
      </c>
      <c r="E7" s="11">
        <v>340000</v>
      </c>
      <c r="F7" s="11">
        <v>3400</v>
      </c>
      <c r="G7" s="21">
        <v>18.4347098693852</v>
      </c>
    </row>
    <row r="8" spans="1:7" ht="15">
      <c r="A8" s="8">
        <v>2</v>
      </c>
      <c r="B8" s="13" t="s">
        <v>8</v>
      </c>
      <c r="C8" s="10" t="s">
        <v>9</v>
      </c>
      <c r="D8" s="10" t="s">
        <v>10</v>
      </c>
      <c r="E8" s="11">
        <v>215</v>
      </c>
      <c r="F8" s="11">
        <v>2728.28925</v>
      </c>
      <c r="G8" s="21">
        <v>14.792711989268396</v>
      </c>
    </row>
    <row r="9" spans="1:7" ht="15">
      <c r="A9" s="8">
        <v>3</v>
      </c>
      <c r="B9" s="13" t="s">
        <v>11</v>
      </c>
      <c r="C9" s="10" t="s">
        <v>12</v>
      </c>
      <c r="D9" s="10" t="s">
        <v>51</v>
      </c>
      <c r="E9" s="11">
        <v>125</v>
      </c>
      <c r="F9" s="11">
        <v>1582.5730356</v>
      </c>
      <c r="G9" s="21">
        <v>8.58066904658771</v>
      </c>
    </row>
    <row r="10" spans="1:7" ht="15">
      <c r="A10" s="8">
        <v>4</v>
      </c>
      <c r="B10" s="13" t="s">
        <v>19</v>
      </c>
      <c r="C10" s="10" t="s">
        <v>20</v>
      </c>
      <c r="D10" s="10" t="s">
        <v>50</v>
      </c>
      <c r="E10" s="11">
        <v>70000</v>
      </c>
      <c r="F10" s="11">
        <v>276.315755</v>
      </c>
      <c r="G10" s="21">
        <v>1.498176698754448</v>
      </c>
    </row>
    <row r="11" spans="1:7" ht="15">
      <c r="A11" s="8"/>
      <c r="B11" s="13"/>
      <c r="C11" s="10"/>
      <c r="D11" s="10"/>
      <c r="E11" s="11"/>
      <c r="F11" s="11"/>
      <c r="G11" s="14"/>
    </row>
    <row r="12" spans="1:7" ht="15">
      <c r="A12" s="8"/>
      <c r="B12" s="9" t="s">
        <v>22</v>
      </c>
      <c r="C12" s="13"/>
      <c r="D12" s="13"/>
      <c r="E12" s="13"/>
      <c r="F12" s="13"/>
      <c r="G12" s="13"/>
    </row>
    <row r="13" spans="1:7" ht="15">
      <c r="A13" s="8">
        <v>5</v>
      </c>
      <c r="B13" s="13" t="s">
        <v>55</v>
      </c>
      <c r="C13" s="10" t="s">
        <v>56</v>
      </c>
      <c r="D13" s="10" t="s">
        <v>67</v>
      </c>
      <c r="E13" s="11">
        <v>410</v>
      </c>
      <c r="F13" s="11">
        <v>4100</v>
      </c>
      <c r="G13" s="21">
        <v>22.230091313082152</v>
      </c>
    </row>
    <row r="14" spans="1:7" ht="15">
      <c r="A14" s="8">
        <f aca="true" t="shared" si="0" ref="A14:A19">A13+1</f>
        <v>6</v>
      </c>
      <c r="B14" s="13" t="s">
        <v>53</v>
      </c>
      <c r="C14" s="10" t="s">
        <v>36</v>
      </c>
      <c r="D14" s="10" t="s">
        <v>68</v>
      </c>
      <c r="E14" s="11">
        <v>160</v>
      </c>
      <c r="F14" s="11">
        <v>1600</v>
      </c>
      <c r="G14" s="21">
        <v>8.675157585593036</v>
      </c>
    </row>
    <row r="15" spans="1:7" ht="15">
      <c r="A15" s="8">
        <f t="shared" si="0"/>
        <v>7</v>
      </c>
      <c r="B15" s="13" t="s">
        <v>53</v>
      </c>
      <c r="C15" s="10" t="s">
        <v>36</v>
      </c>
      <c r="D15" s="10" t="s">
        <v>59</v>
      </c>
      <c r="E15" s="11">
        <v>100</v>
      </c>
      <c r="F15" s="11">
        <v>1000</v>
      </c>
      <c r="G15" s="21">
        <v>5.421973490995647</v>
      </c>
    </row>
    <row r="16" spans="1:7" ht="15">
      <c r="A16" s="8">
        <f t="shared" si="0"/>
        <v>8</v>
      </c>
      <c r="B16" s="13" t="s">
        <v>23</v>
      </c>
      <c r="C16" s="10" t="s">
        <v>24</v>
      </c>
      <c r="D16" s="10" t="s">
        <v>42</v>
      </c>
      <c r="E16" s="11">
        <v>43</v>
      </c>
      <c r="F16" s="11">
        <v>430</v>
      </c>
      <c r="G16" s="21">
        <v>2.3314486011281286</v>
      </c>
    </row>
    <row r="17" spans="1:7" ht="15">
      <c r="A17" s="8">
        <f t="shared" si="0"/>
        <v>9</v>
      </c>
      <c r="B17" s="13" t="s">
        <v>23</v>
      </c>
      <c r="C17" s="10" t="s">
        <v>24</v>
      </c>
      <c r="D17" s="10" t="s">
        <v>38</v>
      </c>
      <c r="E17" s="11">
        <v>24</v>
      </c>
      <c r="F17" s="11">
        <v>240</v>
      </c>
      <c r="G17" s="21">
        <v>1.3012736378389553</v>
      </c>
    </row>
    <row r="18" spans="1:7" ht="15">
      <c r="A18" s="8">
        <f t="shared" si="0"/>
        <v>10</v>
      </c>
      <c r="B18" s="13" t="s">
        <v>62</v>
      </c>
      <c r="C18" s="10" t="s">
        <v>63</v>
      </c>
      <c r="D18" s="10" t="s">
        <v>64</v>
      </c>
      <c r="E18" s="11">
        <v>100</v>
      </c>
      <c r="F18" s="11">
        <v>65.625</v>
      </c>
      <c r="G18" s="21">
        <v>0.3558170103465893</v>
      </c>
    </row>
    <row r="19" spans="1:7" ht="15">
      <c r="A19" s="8">
        <f t="shared" si="0"/>
        <v>11</v>
      </c>
      <c r="B19" s="13" t="s">
        <v>35</v>
      </c>
      <c r="C19" s="10" t="s">
        <v>84</v>
      </c>
      <c r="D19" s="10" t="s">
        <v>37</v>
      </c>
      <c r="E19" s="11">
        <v>24</v>
      </c>
      <c r="F19" s="11">
        <v>60</v>
      </c>
      <c r="G19" s="21">
        <v>0.32531840945973883</v>
      </c>
    </row>
    <row r="20" spans="1:7" ht="15">
      <c r="A20" s="8"/>
      <c r="B20" s="13"/>
      <c r="C20" s="10"/>
      <c r="D20" s="10"/>
      <c r="E20" s="11"/>
      <c r="F20" s="11"/>
      <c r="G20" s="21"/>
    </row>
    <row r="21" spans="1:7" ht="15">
      <c r="A21" s="8"/>
      <c r="B21" s="44" t="s">
        <v>93</v>
      </c>
      <c r="C21" s="10"/>
      <c r="D21" s="10"/>
      <c r="E21" s="11"/>
      <c r="F21" s="11"/>
      <c r="G21" s="21"/>
    </row>
    <row r="22" spans="1:7" ht="15">
      <c r="A22" s="8">
        <v>1</v>
      </c>
      <c r="B22" s="13" t="s">
        <v>16</v>
      </c>
      <c r="C22" s="10" t="s">
        <v>92</v>
      </c>
      <c r="D22" s="10" t="s">
        <v>77</v>
      </c>
      <c r="E22" s="11">
        <v>42</v>
      </c>
      <c r="F22" s="11">
        <v>204.6997745</v>
      </c>
      <c r="G22" s="21">
        <v>1.1098767509517866</v>
      </c>
    </row>
    <row r="23" spans="1:7" ht="15">
      <c r="A23" s="8">
        <v>2</v>
      </c>
      <c r="B23" s="13" t="s">
        <v>18</v>
      </c>
      <c r="C23" s="10" t="s">
        <v>17</v>
      </c>
      <c r="D23" s="10" t="s">
        <v>76</v>
      </c>
      <c r="E23" s="11">
        <v>42</v>
      </c>
      <c r="F23" s="11">
        <v>203.30271670000002</v>
      </c>
      <c r="G23" s="21">
        <v>1.1023019405947982</v>
      </c>
    </row>
    <row r="24" spans="1:7" ht="15">
      <c r="A24" s="8">
        <v>3</v>
      </c>
      <c r="B24" s="13" t="s">
        <v>94</v>
      </c>
      <c r="C24" s="10" t="s">
        <v>17</v>
      </c>
      <c r="D24" s="10" t="s">
        <v>75</v>
      </c>
      <c r="E24" s="11">
        <v>39</v>
      </c>
      <c r="F24" s="11">
        <v>190.2296225</v>
      </c>
      <c r="G24" s="21">
        <v>1.0314199703971092</v>
      </c>
    </row>
    <row r="25" spans="1:7" ht="15">
      <c r="A25" s="8"/>
      <c r="B25" s="13"/>
      <c r="C25" s="10"/>
      <c r="D25" s="10"/>
      <c r="E25" s="11"/>
      <c r="F25" s="11"/>
      <c r="G25" s="21"/>
    </row>
    <row r="26" spans="1:7" ht="15">
      <c r="A26" s="24"/>
      <c r="B26" s="25" t="s">
        <v>44</v>
      </c>
      <c r="C26" s="26"/>
      <c r="D26" s="26"/>
      <c r="E26" s="27">
        <v>0</v>
      </c>
      <c r="F26" s="27">
        <f>SUM(F7:F24)</f>
        <v>16081.0351543</v>
      </c>
      <c r="G26" s="28">
        <f>SUM(G7:G24)</f>
        <v>87.1909463143837</v>
      </c>
    </row>
    <row r="27" spans="1:7" ht="15">
      <c r="A27" s="3"/>
      <c r="B27" s="9" t="s">
        <v>45</v>
      </c>
      <c r="C27" s="4"/>
      <c r="D27" s="4"/>
      <c r="E27" s="5"/>
      <c r="F27" s="6"/>
      <c r="G27" s="7"/>
    </row>
    <row r="28" spans="1:7" ht="15">
      <c r="A28" s="8"/>
      <c r="B28" s="13" t="s">
        <v>45</v>
      </c>
      <c r="C28" s="10"/>
      <c r="D28" s="10"/>
      <c r="E28" s="11"/>
      <c r="F28" s="11">
        <v>2249.3175984</v>
      </c>
      <c r="G28" s="21">
        <f>F28/XDO_?ST_MARKET_VALUE_4?6?*100</f>
        <v>12.195740391354793</v>
      </c>
    </row>
    <row r="29" spans="1:7" ht="15">
      <c r="A29" s="24"/>
      <c r="B29" s="25" t="s">
        <v>44</v>
      </c>
      <c r="C29" s="26"/>
      <c r="D29" s="26"/>
      <c r="E29" s="34"/>
      <c r="F29" s="27">
        <v>2249.318</v>
      </c>
      <c r="G29" s="28">
        <v>12.2</v>
      </c>
    </row>
    <row r="30" spans="1:7" ht="15">
      <c r="A30" s="15"/>
      <c r="B30" s="18" t="s">
        <v>46</v>
      </c>
      <c r="C30" s="16"/>
      <c r="D30" s="16"/>
      <c r="E30" s="17"/>
      <c r="F30" s="19"/>
      <c r="G30" s="20"/>
    </row>
    <row r="31" spans="1:7" ht="15">
      <c r="A31" s="15"/>
      <c r="B31" s="18" t="s">
        <v>47</v>
      </c>
      <c r="C31" s="16"/>
      <c r="D31" s="16"/>
      <c r="E31" s="17"/>
      <c r="F31" s="11">
        <f>XDO_?ST_MARKET_VALUE_4?6?-XDO_?ST_MARKET_VALUE_3?6?-XDO_?ST_TOTAL_MARKET_VALUE?6?</f>
        <v>113.11584570000196</v>
      </c>
      <c r="G31" s="21">
        <f>XDO_?ST_LEFT_MARKET_VAL?6?/XDO_?ST_MARKET_VALUE_4?6?*100</f>
        <v>0.6133111167969645</v>
      </c>
    </row>
    <row r="32" spans="1:7" ht="15">
      <c r="A32" s="24"/>
      <c r="B32" s="35" t="s">
        <v>44</v>
      </c>
      <c r="C32" s="26"/>
      <c r="D32" s="26"/>
      <c r="E32" s="34"/>
      <c r="F32" s="27">
        <v>113.11584570000196</v>
      </c>
      <c r="G32" s="28">
        <v>0.6133111167969645</v>
      </c>
    </row>
    <row r="33" spans="1:7" ht="15">
      <c r="A33" s="36"/>
      <c r="B33" s="38" t="s">
        <v>48</v>
      </c>
      <c r="C33" s="37"/>
      <c r="D33" s="37"/>
      <c r="E33" s="37"/>
      <c r="F33" s="22">
        <v>18443.469</v>
      </c>
      <c r="G33" s="23" t="s">
        <v>49</v>
      </c>
    </row>
    <row r="36" spans="1:7" ht="28.5" customHeight="1">
      <c r="A36" s="45" t="s">
        <v>103</v>
      </c>
      <c r="B36" s="48" t="s">
        <v>104</v>
      </c>
      <c r="C36" s="48"/>
      <c r="D36" s="48"/>
      <c r="E36" s="48"/>
      <c r="F36" s="48"/>
      <c r="G36" s="49"/>
    </row>
  </sheetData>
  <sheetProtection/>
  <mergeCells count="3">
    <mergeCell ref="A2:G2"/>
    <mergeCell ref="A3:G3"/>
    <mergeCell ref="B36:G36"/>
  </mergeCells>
  <conditionalFormatting sqref="C26:D26 C29:E32 F30">
    <cfRule type="cellIs" priority="1" dxfId="14" operator="lessThan" stopIfTrue="1">
      <formula>0</formula>
    </cfRule>
  </conditionalFormatting>
  <conditionalFormatting sqref="G30">
    <cfRule type="cellIs" priority="2" dxfId="1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14.8515625" style="0" bestFit="1" customWidth="1"/>
  </cols>
  <sheetData>
    <row r="1" spans="1:2" ht="15.75" customHeight="1" thickBot="1">
      <c r="A1" s="50" t="s">
        <v>105</v>
      </c>
      <c r="B1" s="51" t="s">
        <v>106</v>
      </c>
    </row>
    <row r="2" spans="1:2" ht="15.75" thickBot="1">
      <c r="A2" s="52" t="s">
        <v>107</v>
      </c>
      <c r="B2" s="53">
        <v>3892084576.75</v>
      </c>
    </row>
    <row r="3" spans="1:2" ht="15.75" thickBot="1">
      <c r="A3" s="52" t="s">
        <v>108</v>
      </c>
      <c r="B3" s="53">
        <v>4597173752.61</v>
      </c>
    </row>
    <row r="4" spans="1:2" ht="15.75" thickBot="1">
      <c r="A4" s="52" t="s">
        <v>109</v>
      </c>
      <c r="B4" s="53">
        <v>1489756076.48</v>
      </c>
    </row>
    <row r="5" spans="1:2" ht="15.75" thickBot="1">
      <c r="A5" s="52" t="s">
        <v>110</v>
      </c>
      <c r="B5" s="53">
        <v>2390263199.37</v>
      </c>
    </row>
    <row r="6" spans="1:2" ht="15.75" thickBot="1">
      <c r="A6" s="52" t="s">
        <v>111</v>
      </c>
      <c r="B6" s="53">
        <v>1989329530.11</v>
      </c>
    </row>
    <row r="7" spans="1:2" ht="15.75" thickBot="1">
      <c r="A7" s="52" t="s">
        <v>112</v>
      </c>
      <c r="B7" s="53">
        <v>1669508717.1</v>
      </c>
    </row>
    <row r="8" spans="1:2" ht="15">
      <c r="A8" s="52" t="s">
        <v>113</v>
      </c>
      <c r="B8" s="53">
        <v>1844346942.56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dcterms:created xsi:type="dcterms:W3CDTF">2010-04-14T16:02:20Z</dcterms:created>
  <dcterms:modified xsi:type="dcterms:W3CDTF">2020-08-10T07:29:31Z</dcterms:modified>
  <cp:category/>
  <cp:version/>
  <cp:contentType/>
  <cp:contentStatus/>
</cp:coreProperties>
</file>